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75" windowWidth="1980" windowHeight="42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39" i="1" l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4" i="1"/>
  <c r="G3" i="1"/>
  <c r="F622" i="1"/>
  <c r="F623" i="1"/>
  <c r="F624" i="1"/>
  <c r="F625" i="1"/>
  <c r="F626" i="1"/>
  <c r="F627" i="1"/>
  <c r="F628" i="1"/>
  <c r="F629" i="1"/>
  <c r="F630" i="1"/>
  <c r="F621" i="1"/>
  <c r="F612" i="1"/>
  <c r="F613" i="1"/>
  <c r="F614" i="1"/>
  <c r="F615" i="1"/>
  <c r="F616" i="1"/>
  <c r="F617" i="1"/>
  <c r="F618" i="1"/>
  <c r="F619" i="1"/>
  <c r="F620" i="1"/>
  <c r="F611" i="1"/>
  <c r="F602" i="1"/>
  <c r="F603" i="1"/>
  <c r="F604" i="1"/>
  <c r="F605" i="1"/>
  <c r="F606" i="1"/>
  <c r="F607" i="1"/>
  <c r="F608" i="1"/>
  <c r="F609" i="1"/>
  <c r="F610" i="1"/>
  <c r="F601" i="1"/>
  <c r="F592" i="1"/>
  <c r="F593" i="1"/>
  <c r="F594" i="1"/>
  <c r="F595" i="1"/>
  <c r="F596" i="1"/>
  <c r="F597" i="1"/>
  <c r="F598" i="1"/>
  <c r="F599" i="1"/>
  <c r="F600" i="1"/>
  <c r="F591" i="1"/>
  <c r="F582" i="1"/>
  <c r="F583" i="1"/>
  <c r="F584" i="1"/>
  <c r="F585" i="1"/>
  <c r="F586" i="1"/>
  <c r="F587" i="1"/>
  <c r="F588" i="1"/>
  <c r="F589" i="1"/>
  <c r="F590" i="1"/>
  <c r="F581" i="1"/>
  <c r="F572" i="1"/>
  <c r="F573" i="1"/>
  <c r="F574" i="1"/>
  <c r="F575" i="1"/>
  <c r="F576" i="1"/>
  <c r="F577" i="1"/>
  <c r="F578" i="1"/>
  <c r="F579" i="1"/>
  <c r="F580" i="1"/>
  <c r="F571" i="1"/>
  <c r="F562" i="1"/>
  <c r="F563" i="1"/>
  <c r="F564" i="1"/>
  <c r="F565" i="1"/>
  <c r="F566" i="1"/>
  <c r="F567" i="1"/>
  <c r="F568" i="1"/>
  <c r="F569" i="1"/>
  <c r="F570" i="1"/>
  <c r="F561" i="1"/>
  <c r="F552" i="1"/>
  <c r="F553" i="1"/>
  <c r="F554" i="1"/>
  <c r="F555" i="1"/>
  <c r="F556" i="1"/>
  <c r="F557" i="1"/>
  <c r="F558" i="1"/>
  <c r="F559" i="1"/>
  <c r="F560" i="1"/>
  <c r="F551" i="1"/>
  <c r="F542" i="1"/>
  <c r="F543" i="1"/>
  <c r="F544" i="1"/>
  <c r="F545" i="1"/>
  <c r="F546" i="1"/>
  <c r="F547" i="1"/>
  <c r="F548" i="1"/>
  <c r="F549" i="1"/>
  <c r="F550" i="1"/>
  <c r="F541" i="1"/>
  <c r="F532" i="1"/>
  <c r="F533" i="1"/>
  <c r="F534" i="1"/>
  <c r="F535" i="1"/>
  <c r="F536" i="1"/>
  <c r="F537" i="1"/>
  <c r="F538" i="1"/>
  <c r="F539" i="1"/>
  <c r="F540" i="1"/>
  <c r="F531" i="1"/>
  <c r="F522" i="1"/>
  <c r="F523" i="1"/>
  <c r="F524" i="1"/>
  <c r="F525" i="1"/>
  <c r="F526" i="1"/>
  <c r="F527" i="1"/>
  <c r="F528" i="1"/>
  <c r="F529" i="1"/>
  <c r="F530" i="1"/>
  <c r="F521" i="1"/>
  <c r="F512" i="1"/>
  <c r="F513" i="1"/>
  <c r="F514" i="1"/>
  <c r="F515" i="1"/>
  <c r="F516" i="1"/>
  <c r="F517" i="1"/>
  <c r="F518" i="1"/>
  <c r="F519" i="1"/>
  <c r="F520" i="1"/>
  <c r="F511" i="1"/>
  <c r="F502" i="1"/>
  <c r="F503" i="1"/>
  <c r="F504" i="1"/>
  <c r="F505" i="1"/>
  <c r="F506" i="1"/>
  <c r="F507" i="1"/>
  <c r="F508" i="1"/>
  <c r="F509" i="1"/>
  <c r="F510" i="1"/>
  <c r="F501" i="1"/>
  <c r="F492" i="1"/>
  <c r="F493" i="1"/>
  <c r="F494" i="1"/>
  <c r="F495" i="1"/>
  <c r="F496" i="1"/>
  <c r="F497" i="1"/>
  <c r="F498" i="1"/>
  <c r="F499" i="1"/>
  <c r="F500" i="1"/>
  <c r="F491" i="1"/>
  <c r="F482" i="1"/>
  <c r="F483" i="1"/>
  <c r="F484" i="1"/>
  <c r="F485" i="1"/>
  <c r="F486" i="1"/>
  <c r="F487" i="1"/>
  <c r="F488" i="1"/>
  <c r="F489" i="1"/>
  <c r="F490" i="1"/>
  <c r="F481" i="1"/>
  <c r="F472" i="1"/>
  <c r="F473" i="1"/>
  <c r="F474" i="1"/>
  <c r="F475" i="1"/>
  <c r="F476" i="1"/>
  <c r="F477" i="1"/>
  <c r="F478" i="1"/>
  <c r="F479" i="1"/>
  <c r="F480" i="1"/>
  <c r="F471" i="1"/>
  <c r="F462" i="1"/>
  <c r="F463" i="1"/>
  <c r="F464" i="1"/>
  <c r="F465" i="1"/>
  <c r="F466" i="1"/>
  <c r="F467" i="1"/>
  <c r="F468" i="1"/>
  <c r="F469" i="1"/>
  <c r="F470" i="1"/>
  <c r="F461" i="1"/>
  <c r="F452" i="1"/>
  <c r="F453" i="1"/>
  <c r="F454" i="1"/>
  <c r="F455" i="1"/>
  <c r="F456" i="1"/>
  <c r="F457" i="1"/>
  <c r="F458" i="1"/>
  <c r="F459" i="1"/>
  <c r="F460" i="1"/>
  <c r="F451" i="1"/>
  <c r="F442" i="1"/>
  <c r="F443" i="1"/>
  <c r="F444" i="1"/>
  <c r="F445" i="1"/>
  <c r="F446" i="1"/>
  <c r="F447" i="1"/>
  <c r="F448" i="1"/>
  <c r="F449" i="1"/>
  <c r="F450" i="1"/>
  <c r="F441" i="1"/>
  <c r="F432" i="1"/>
  <c r="F433" i="1"/>
  <c r="F434" i="1"/>
  <c r="F435" i="1"/>
  <c r="F436" i="1"/>
  <c r="F437" i="1"/>
  <c r="F438" i="1"/>
  <c r="F439" i="1"/>
  <c r="F440" i="1"/>
  <c r="F431" i="1"/>
  <c r="F422" i="1"/>
  <c r="F423" i="1"/>
  <c r="F424" i="1"/>
  <c r="F425" i="1"/>
  <c r="F426" i="1"/>
  <c r="F427" i="1"/>
  <c r="F428" i="1"/>
  <c r="F429" i="1"/>
  <c r="F430" i="1"/>
  <c r="F421" i="1"/>
  <c r="F412" i="1"/>
  <c r="F413" i="1"/>
  <c r="F414" i="1"/>
  <c r="F415" i="1"/>
  <c r="F416" i="1"/>
  <c r="F417" i="1"/>
  <c r="F418" i="1"/>
  <c r="F419" i="1"/>
  <c r="F420" i="1"/>
  <c r="F411" i="1"/>
  <c r="F402" i="1"/>
  <c r="F403" i="1"/>
  <c r="F404" i="1"/>
  <c r="F405" i="1"/>
  <c r="F406" i="1"/>
  <c r="F407" i="1"/>
  <c r="F408" i="1"/>
  <c r="F409" i="1"/>
  <c r="F410" i="1"/>
  <c r="F401" i="1"/>
  <c r="F392" i="1"/>
  <c r="F393" i="1"/>
  <c r="F394" i="1"/>
  <c r="F395" i="1"/>
  <c r="F396" i="1"/>
  <c r="F397" i="1"/>
  <c r="F398" i="1"/>
  <c r="F399" i="1"/>
  <c r="F400" i="1"/>
  <c r="F391" i="1"/>
  <c r="F382" i="1"/>
  <c r="F383" i="1"/>
  <c r="F384" i="1"/>
  <c r="F385" i="1"/>
  <c r="F386" i="1"/>
  <c r="F387" i="1"/>
  <c r="F388" i="1"/>
  <c r="F389" i="1"/>
  <c r="F390" i="1"/>
  <c r="F381" i="1"/>
  <c r="F372" i="1"/>
  <c r="F373" i="1"/>
  <c r="F374" i="1"/>
  <c r="F375" i="1"/>
  <c r="F376" i="1"/>
  <c r="F377" i="1"/>
  <c r="F378" i="1"/>
  <c r="F379" i="1"/>
  <c r="F380" i="1"/>
  <c r="F371" i="1"/>
  <c r="F362" i="1"/>
  <c r="F363" i="1"/>
  <c r="F364" i="1"/>
  <c r="F365" i="1"/>
  <c r="F366" i="1"/>
  <c r="F367" i="1"/>
  <c r="F368" i="1"/>
  <c r="F369" i="1"/>
  <c r="F370" i="1"/>
  <c r="F361" i="1"/>
  <c r="F352" i="1"/>
  <c r="F353" i="1"/>
  <c r="F354" i="1"/>
  <c r="F355" i="1"/>
  <c r="F356" i="1"/>
  <c r="F357" i="1"/>
  <c r="F358" i="1"/>
  <c r="F359" i="1"/>
  <c r="F360" i="1"/>
  <c r="F351" i="1"/>
  <c r="F342" i="1"/>
  <c r="F343" i="1"/>
  <c r="F344" i="1"/>
  <c r="F345" i="1"/>
  <c r="F346" i="1"/>
  <c r="F347" i="1"/>
  <c r="F348" i="1"/>
  <c r="F349" i="1"/>
  <c r="F350" i="1"/>
  <c r="F341" i="1"/>
  <c r="F332" i="1"/>
  <c r="F333" i="1"/>
  <c r="F334" i="1"/>
  <c r="F335" i="1"/>
  <c r="F336" i="1"/>
  <c r="F337" i="1"/>
  <c r="F338" i="1"/>
  <c r="F339" i="1"/>
  <c r="F340" i="1"/>
  <c r="F331" i="1"/>
  <c r="F322" i="1"/>
  <c r="F323" i="1"/>
  <c r="F324" i="1"/>
  <c r="F325" i="1"/>
  <c r="F326" i="1"/>
  <c r="F327" i="1"/>
  <c r="F328" i="1"/>
  <c r="F329" i="1"/>
  <c r="F330" i="1"/>
  <c r="F321" i="1"/>
  <c r="F312" i="1"/>
  <c r="F313" i="1"/>
  <c r="F314" i="1"/>
  <c r="F315" i="1"/>
  <c r="F316" i="1"/>
  <c r="F317" i="1"/>
  <c r="F318" i="1"/>
  <c r="F319" i="1"/>
  <c r="F320" i="1"/>
  <c r="F311" i="1"/>
  <c r="F302" i="1"/>
  <c r="F303" i="1"/>
  <c r="F304" i="1"/>
  <c r="F305" i="1"/>
  <c r="F306" i="1"/>
  <c r="F307" i="1"/>
  <c r="F308" i="1"/>
  <c r="F309" i="1"/>
  <c r="F310" i="1"/>
  <c r="F301" i="1"/>
  <c r="F292" i="1"/>
  <c r="F293" i="1"/>
  <c r="F294" i="1"/>
  <c r="F295" i="1"/>
  <c r="F296" i="1"/>
  <c r="F297" i="1"/>
  <c r="F298" i="1"/>
  <c r="F299" i="1"/>
  <c r="F300" i="1"/>
  <c r="F291" i="1"/>
  <c r="F282" i="1"/>
  <c r="F283" i="1"/>
  <c r="F284" i="1"/>
  <c r="F285" i="1"/>
  <c r="F286" i="1"/>
  <c r="F287" i="1"/>
  <c r="F288" i="1"/>
  <c r="F289" i="1"/>
  <c r="F290" i="1"/>
  <c r="F281" i="1"/>
  <c r="F272" i="1"/>
  <c r="F273" i="1"/>
  <c r="F274" i="1"/>
  <c r="F275" i="1"/>
  <c r="F276" i="1"/>
  <c r="F277" i="1"/>
  <c r="F278" i="1"/>
  <c r="F279" i="1"/>
  <c r="F280" i="1"/>
  <c r="F271" i="1"/>
  <c r="F262" i="1"/>
  <c r="F263" i="1"/>
  <c r="F264" i="1"/>
  <c r="F265" i="1"/>
  <c r="F266" i="1"/>
  <c r="F267" i="1"/>
  <c r="F268" i="1"/>
  <c r="F269" i="1"/>
  <c r="F270" i="1"/>
  <c r="F261" i="1"/>
  <c r="F252" i="1"/>
  <c r="F253" i="1"/>
  <c r="F254" i="1"/>
  <c r="F255" i="1"/>
  <c r="F256" i="1"/>
  <c r="F257" i="1"/>
  <c r="F258" i="1"/>
  <c r="F259" i="1"/>
  <c r="F260" i="1"/>
  <c r="F251" i="1"/>
  <c r="F242" i="1"/>
  <c r="F243" i="1"/>
  <c r="F244" i="1"/>
  <c r="F245" i="1"/>
  <c r="F246" i="1"/>
  <c r="F247" i="1"/>
  <c r="F248" i="1"/>
  <c r="F249" i="1"/>
  <c r="F250" i="1"/>
  <c r="F241" i="1"/>
  <c r="F232" i="1"/>
  <c r="F233" i="1"/>
  <c r="F234" i="1"/>
  <c r="F235" i="1"/>
  <c r="F236" i="1"/>
  <c r="F237" i="1"/>
  <c r="F238" i="1"/>
  <c r="F239" i="1"/>
  <c r="F240" i="1"/>
  <c r="F231" i="1"/>
  <c r="F222" i="1"/>
  <c r="F223" i="1"/>
  <c r="F224" i="1"/>
  <c r="F225" i="1"/>
  <c r="F226" i="1"/>
  <c r="F227" i="1"/>
  <c r="F228" i="1"/>
  <c r="F229" i="1"/>
  <c r="F230" i="1"/>
  <c r="F221" i="1"/>
  <c r="F212" i="1"/>
  <c r="F213" i="1"/>
  <c r="F214" i="1"/>
  <c r="F215" i="1"/>
  <c r="F216" i="1"/>
  <c r="F217" i="1"/>
  <c r="F218" i="1"/>
  <c r="F219" i="1"/>
  <c r="F220" i="1"/>
  <c r="F211" i="1"/>
  <c r="F202" i="1"/>
  <c r="F203" i="1"/>
  <c r="F204" i="1"/>
  <c r="F205" i="1"/>
  <c r="F206" i="1"/>
  <c r="F207" i="1"/>
  <c r="F208" i="1"/>
  <c r="F209" i="1"/>
  <c r="F210" i="1"/>
  <c r="F201" i="1"/>
  <c r="F192" i="1"/>
  <c r="F193" i="1"/>
  <c r="F194" i="1"/>
  <c r="F195" i="1"/>
  <c r="F196" i="1"/>
  <c r="F197" i="1"/>
  <c r="F198" i="1"/>
  <c r="F199" i="1"/>
  <c r="F200" i="1"/>
  <c r="F191" i="1"/>
  <c r="F182" i="1"/>
  <c r="F183" i="1"/>
  <c r="F184" i="1"/>
  <c r="F185" i="1"/>
  <c r="F186" i="1"/>
  <c r="F187" i="1"/>
  <c r="F188" i="1"/>
  <c r="F189" i="1"/>
  <c r="F190" i="1"/>
  <c r="F181" i="1"/>
  <c r="F172" i="1"/>
  <c r="F173" i="1"/>
  <c r="F174" i="1"/>
  <c r="F175" i="1"/>
  <c r="F176" i="1"/>
  <c r="F177" i="1"/>
  <c r="F178" i="1"/>
  <c r="F179" i="1"/>
  <c r="F180" i="1"/>
  <c r="F171" i="1"/>
  <c r="F162" i="1"/>
  <c r="F163" i="1"/>
  <c r="F164" i="1"/>
  <c r="F165" i="1"/>
  <c r="F166" i="1"/>
  <c r="F167" i="1"/>
  <c r="F168" i="1"/>
  <c r="F169" i="1"/>
  <c r="F170" i="1"/>
  <c r="F161" i="1"/>
  <c r="F152" i="1"/>
  <c r="F153" i="1"/>
  <c r="F154" i="1"/>
  <c r="F155" i="1"/>
  <c r="F156" i="1"/>
  <c r="F157" i="1"/>
  <c r="F158" i="1"/>
  <c r="F159" i="1"/>
  <c r="F160" i="1"/>
  <c r="F151" i="1"/>
  <c r="F142" i="1"/>
  <c r="F143" i="1"/>
  <c r="F144" i="1"/>
  <c r="F145" i="1"/>
  <c r="F146" i="1"/>
  <c r="F147" i="1"/>
  <c r="F148" i="1"/>
  <c r="F149" i="1"/>
  <c r="F150" i="1"/>
  <c r="F141" i="1"/>
  <c r="F132" i="1"/>
  <c r="F133" i="1"/>
  <c r="F134" i="1"/>
  <c r="F135" i="1"/>
  <c r="F136" i="1"/>
  <c r="F137" i="1"/>
  <c r="F138" i="1"/>
  <c r="F139" i="1"/>
  <c r="F140" i="1"/>
  <c r="F131" i="1"/>
  <c r="F122" i="1"/>
  <c r="F123" i="1"/>
  <c r="F124" i="1"/>
  <c r="F125" i="1"/>
  <c r="F126" i="1"/>
  <c r="F127" i="1"/>
  <c r="F128" i="1"/>
  <c r="F129" i="1"/>
  <c r="F130" i="1"/>
  <c r="F121" i="1"/>
  <c r="F112" i="1"/>
  <c r="F113" i="1"/>
  <c r="F114" i="1"/>
  <c r="F115" i="1"/>
  <c r="F116" i="1"/>
  <c r="F117" i="1"/>
  <c r="F118" i="1"/>
  <c r="F119" i="1"/>
  <c r="F120" i="1"/>
  <c r="F111" i="1"/>
  <c r="F102" i="1"/>
  <c r="F103" i="1"/>
  <c r="F104" i="1"/>
  <c r="F105" i="1"/>
  <c r="F106" i="1"/>
  <c r="F107" i="1"/>
  <c r="F108" i="1"/>
  <c r="F109" i="1"/>
  <c r="F110" i="1"/>
  <c r="F101" i="1"/>
  <c r="F92" i="1"/>
  <c r="F93" i="1"/>
  <c r="F94" i="1"/>
  <c r="F95" i="1"/>
  <c r="F96" i="1"/>
  <c r="F97" i="1"/>
  <c r="F98" i="1"/>
  <c r="F99" i="1"/>
  <c r="F100" i="1"/>
  <c r="F91" i="1"/>
  <c r="F82" i="1"/>
  <c r="F83" i="1"/>
  <c r="F84" i="1"/>
  <c r="F85" i="1"/>
  <c r="F86" i="1"/>
  <c r="F87" i="1"/>
  <c r="F88" i="1"/>
  <c r="F89" i="1"/>
  <c r="F90" i="1"/>
  <c r="F81" i="1"/>
  <c r="F72" i="1"/>
  <c r="F73" i="1"/>
  <c r="F74" i="1"/>
  <c r="F75" i="1"/>
  <c r="F76" i="1"/>
  <c r="F77" i="1"/>
  <c r="F78" i="1"/>
  <c r="F79" i="1"/>
  <c r="F80" i="1"/>
  <c r="F71" i="1"/>
  <c r="F62" i="1"/>
  <c r="F63" i="1"/>
  <c r="F64" i="1"/>
  <c r="F65" i="1"/>
  <c r="F66" i="1"/>
  <c r="F67" i="1"/>
  <c r="F68" i="1"/>
  <c r="F69" i="1"/>
  <c r="F70" i="1"/>
  <c r="F61" i="1"/>
  <c r="F52" i="1"/>
  <c r="F53" i="1"/>
  <c r="F54" i="1"/>
  <c r="F55" i="1"/>
  <c r="F56" i="1"/>
  <c r="F57" i="1"/>
  <c r="F58" i="1"/>
  <c r="F59" i="1"/>
  <c r="F60" i="1"/>
  <c r="F51" i="1"/>
  <c r="F42" i="1"/>
  <c r="F43" i="1"/>
  <c r="F44" i="1"/>
  <c r="F45" i="1"/>
  <c r="F46" i="1"/>
  <c r="F47" i="1"/>
  <c r="F48" i="1"/>
  <c r="F49" i="1"/>
  <c r="F50" i="1"/>
  <c r="F41" i="1"/>
  <c r="F32" i="1"/>
  <c r="F33" i="1"/>
  <c r="F34" i="1"/>
  <c r="F35" i="1"/>
  <c r="F36" i="1"/>
  <c r="F37" i="1"/>
  <c r="F38" i="1"/>
  <c r="F39" i="1"/>
  <c r="F40" i="1"/>
  <c r="F31" i="1"/>
  <c r="F22" i="1"/>
  <c r="F23" i="1"/>
  <c r="F24" i="1"/>
  <c r="F25" i="1"/>
  <c r="F26" i="1"/>
  <c r="F27" i="1"/>
  <c r="F28" i="1"/>
  <c r="F29" i="1"/>
  <c r="F30" i="1"/>
  <c r="F21" i="1"/>
  <c r="F12" i="1"/>
  <c r="F13" i="1"/>
  <c r="F14" i="1"/>
  <c r="F15" i="1"/>
  <c r="F16" i="1"/>
  <c r="F17" i="1"/>
  <c r="F18" i="1"/>
  <c r="F19" i="1"/>
  <c r="F20" i="1"/>
  <c r="F11" i="1"/>
  <c r="F5" i="1"/>
  <c r="F6" i="1"/>
  <c r="F7" i="1"/>
  <c r="F8" i="1"/>
  <c r="F9" i="1"/>
  <c r="F10" i="1"/>
  <c r="F4" i="1"/>
  <c r="F3" i="1" l="1"/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P5" i="1" s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P6" i="1" s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P7" i="1" s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P8" i="1" s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P9" i="1" s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4" i="1"/>
  <c r="E3" i="1"/>
</calcChain>
</file>

<file path=xl/sharedStrings.xml><?xml version="1.0" encoding="utf-8"?>
<sst xmlns="http://schemas.openxmlformats.org/spreadsheetml/2006/main" count="8" uniqueCount="7">
  <si>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</si>
  <si>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</si>
  <si>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r>
      <t>A</t>
    </r>
    <r>
      <rPr>
        <b/>
        <sz val="8"/>
        <color rgb="FF7030A0"/>
        <rFont val="Arial Cyr"/>
        <charset val="204"/>
      </rPr>
      <t>1</t>
    </r>
  </si>
  <si>
    <r>
      <t>B</t>
    </r>
    <r>
      <rPr>
        <b/>
        <sz val="8"/>
        <color rgb="FF7030A0"/>
        <rFont val="Arial Cyr"/>
        <charset val="204"/>
      </rPr>
      <t>1</t>
    </r>
  </si>
  <si>
    <r>
      <t>C</t>
    </r>
    <r>
      <rPr>
        <b/>
        <sz val="8"/>
        <color rgb="FF7030A0"/>
        <rFont val="Arial Cyr"/>
        <charset val="204"/>
      </rPr>
      <t>1</t>
    </r>
  </si>
  <si>
    <t>Smoothed signals</t>
  </si>
  <si>
    <t>Smoothed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</si>
</sst>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b/>
      <sz val="10"/>
      <color rgb="FF7030A0"/>
      <name val="Arial Cyr"/>
      <charset val="204"/>
    </font>
    <font>
      <b/>
      <sz val="11"/>
      <color rgb="FF7030A0"/>
      <name val="Arial Cyr"/>
      <charset val="204"/>
    </font>
    <font>
      <b/>
      <sz val="8"/>
      <color rgb="FF7030A0"/>
      <name val="Arial Cyr"/>
      <charset val="204"/>
    </font>
    <font>
      <sz val="10"/>
      <color rgb="FF7030A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rgb="FF7030A0"/>
      <name val="Arial Cyr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0" fontId="8" fillId="2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9" fillId="3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3" borderId="0" xfId="0" applyFont="1" applyFill="1"/>
    <xf numFmtId="0" fontId="13" fillId="2" borderId="0" xfId="0" applyFont="1" applyFill="1" applyAlignment="1">
      <alignment horizontal="center"/>
    </xf>
    <xf numFmtId="0" fontId="14" fillId="0" borderId="0" xfId="0" applyFont="1" applyFill="1"/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4" fillId="3" borderId="0" xfId="0" applyFont="1" applyFill="1"/>
    <xf numFmtId="0" fontId="17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0" fontId="21" fillId="0" borderId="0" xfId="0" applyFont="1"/>
    <xf numFmtId="0" fontId="22" fillId="0" borderId="0" xfId="0" applyFont="1" applyFill="1"/>
    <xf numFmtId="0" fontId="21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Fill="1" applyAlignment="1">
      <alignment horizontal="center"/>
    </xf>
    <xf numFmtId="0" fontId="24" fillId="0" borderId="0" xfId="0" applyFont="1"/>
    <xf numFmtId="0" fontId="24" fillId="3" borderId="0" xfId="0" applyFont="1" applyFill="1"/>
    <xf numFmtId="0" fontId="22" fillId="3" borderId="0" xfId="0" applyFont="1" applyFill="1"/>
    <xf numFmtId="0" fontId="2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262.05</c:v>
                </c:pt>
                <c:pt idx="1">
                  <c:v>264.85000000000002</c:v>
                </c:pt>
                <c:pt idx="2">
                  <c:v>265.85000000000002</c:v>
                </c:pt>
                <c:pt idx="3">
                  <c:v>269.14999999999998</c:v>
                </c:pt>
                <c:pt idx="4">
                  <c:v>270.85000000000002</c:v>
                </c:pt>
                <c:pt idx="5">
                  <c:v>268.45</c:v>
                </c:pt>
                <c:pt idx="6">
                  <c:v>267.45</c:v>
                </c:pt>
                <c:pt idx="7">
                  <c:v>268.25</c:v>
                </c:pt>
                <c:pt idx="8">
                  <c:v>268.64999999999998</c:v>
                </c:pt>
                <c:pt idx="9">
                  <c:v>268.45</c:v>
                </c:pt>
                <c:pt idx="10">
                  <c:v>267.14999999999998</c:v>
                </c:pt>
                <c:pt idx="11">
                  <c:v>265.45</c:v>
                </c:pt>
                <c:pt idx="12">
                  <c:v>265.64999999999998</c:v>
                </c:pt>
                <c:pt idx="13">
                  <c:v>263.25</c:v>
                </c:pt>
                <c:pt idx="14">
                  <c:v>263.85000000000002</c:v>
                </c:pt>
                <c:pt idx="15">
                  <c:v>263.64999999999998</c:v>
                </c:pt>
                <c:pt idx="16">
                  <c:v>263.05</c:v>
                </c:pt>
                <c:pt idx="17">
                  <c:v>261.45</c:v>
                </c:pt>
                <c:pt idx="18">
                  <c:v>260.05</c:v>
                </c:pt>
                <c:pt idx="19">
                  <c:v>256.05</c:v>
                </c:pt>
                <c:pt idx="20">
                  <c:v>249.65</c:v>
                </c:pt>
                <c:pt idx="21">
                  <c:v>247.65</c:v>
                </c:pt>
                <c:pt idx="22">
                  <c:v>246.45</c:v>
                </c:pt>
                <c:pt idx="23">
                  <c:v>244.65</c:v>
                </c:pt>
                <c:pt idx="24">
                  <c:v>243.05</c:v>
                </c:pt>
                <c:pt idx="25">
                  <c:v>237.45</c:v>
                </c:pt>
                <c:pt idx="26">
                  <c:v>235.85</c:v>
                </c:pt>
                <c:pt idx="27">
                  <c:v>230.05</c:v>
                </c:pt>
                <c:pt idx="28">
                  <c:v>228.45</c:v>
                </c:pt>
                <c:pt idx="29">
                  <c:v>221.65</c:v>
                </c:pt>
                <c:pt idx="30">
                  <c:v>213.05</c:v>
                </c:pt>
                <c:pt idx="31">
                  <c:v>212.25</c:v>
                </c:pt>
                <c:pt idx="32">
                  <c:v>208.45</c:v>
                </c:pt>
                <c:pt idx="33">
                  <c:v>207.85</c:v>
                </c:pt>
                <c:pt idx="34">
                  <c:v>209.25</c:v>
                </c:pt>
                <c:pt idx="35">
                  <c:v>210.25</c:v>
                </c:pt>
                <c:pt idx="36">
                  <c:v>211.05</c:v>
                </c:pt>
                <c:pt idx="37">
                  <c:v>212.85</c:v>
                </c:pt>
                <c:pt idx="38">
                  <c:v>213.45</c:v>
                </c:pt>
                <c:pt idx="39">
                  <c:v>212.95</c:v>
                </c:pt>
                <c:pt idx="40">
                  <c:v>211.25</c:v>
                </c:pt>
                <c:pt idx="41">
                  <c:v>211.05</c:v>
                </c:pt>
                <c:pt idx="42">
                  <c:v>211.05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0.156</c:v>
                </c:pt>
                <c:pt idx="2">
                  <c:v>0.216</c:v>
                </c:pt>
                <c:pt idx="3">
                  <c:v>0.438</c:v>
                </c:pt>
                <c:pt idx="4">
                  <c:v>0.55100000000000005</c:v>
                </c:pt>
                <c:pt idx="5">
                  <c:v>0.82599999999999996</c:v>
                </c:pt>
                <c:pt idx="6">
                  <c:v>0.95599999999999996</c:v>
                </c:pt>
                <c:pt idx="7">
                  <c:v>1.351</c:v>
                </c:pt>
                <c:pt idx="8">
                  <c:v>1.4630000000000001</c:v>
                </c:pt>
                <c:pt idx="9">
                  <c:v>1.5</c:v>
                </c:pt>
                <c:pt idx="10">
                  <c:v>1.6759999999999999</c:v>
                </c:pt>
                <c:pt idx="11">
                  <c:v>1.895</c:v>
                </c:pt>
                <c:pt idx="12">
                  <c:v>2.0489999999999999</c:v>
                </c:pt>
                <c:pt idx="13">
                  <c:v>2.5419999999999998</c:v>
                </c:pt>
                <c:pt idx="14">
                  <c:v>2.9449999999999998</c:v>
                </c:pt>
                <c:pt idx="15">
                  <c:v>3</c:v>
                </c:pt>
                <c:pt idx="16">
                  <c:v>3.2010000000000001</c:v>
                </c:pt>
                <c:pt idx="17">
                  <c:v>3.5230000000000001</c:v>
                </c:pt>
                <c:pt idx="18">
                  <c:v>3.798</c:v>
                </c:pt>
                <c:pt idx="19">
                  <c:v>4.3609999999999998</c:v>
                </c:pt>
                <c:pt idx="20">
                  <c:v>5.2519999999999998</c:v>
                </c:pt>
                <c:pt idx="21">
                  <c:v>5.53</c:v>
                </c:pt>
                <c:pt idx="22">
                  <c:v>5.72</c:v>
                </c:pt>
                <c:pt idx="23">
                  <c:v>5.9909999999999997</c:v>
                </c:pt>
                <c:pt idx="24">
                  <c:v>6.1920000000000002</c:v>
                </c:pt>
                <c:pt idx="25">
                  <c:v>6.9029999999999996</c:v>
                </c:pt>
                <c:pt idx="26">
                  <c:v>7.11</c:v>
                </c:pt>
                <c:pt idx="27">
                  <c:v>7.7709999999999999</c:v>
                </c:pt>
                <c:pt idx="28">
                  <c:v>8.0350000000000001</c:v>
                </c:pt>
                <c:pt idx="29">
                  <c:v>9.0299999999999994</c:v>
                </c:pt>
                <c:pt idx="30">
                  <c:v>10.19</c:v>
                </c:pt>
                <c:pt idx="31">
                  <c:v>10.315</c:v>
                </c:pt>
                <c:pt idx="32">
                  <c:v>10.896000000000001</c:v>
                </c:pt>
                <c:pt idx="33">
                  <c:v>11.175000000000001</c:v>
                </c:pt>
                <c:pt idx="34">
                  <c:v>11.56</c:v>
                </c:pt>
                <c:pt idx="35">
                  <c:v>12.042</c:v>
                </c:pt>
                <c:pt idx="36">
                  <c:v>12.457000000000001</c:v>
                </c:pt>
                <c:pt idx="37">
                  <c:v>13.34</c:v>
                </c:pt>
                <c:pt idx="38">
                  <c:v>13.551</c:v>
                </c:pt>
                <c:pt idx="39">
                  <c:v>14.042</c:v>
                </c:pt>
                <c:pt idx="40">
                  <c:v>15.86</c:v>
                </c:pt>
                <c:pt idx="41">
                  <c:v>15.984999999999999</c:v>
                </c:pt>
                <c:pt idx="42">
                  <c:v>15.997999999999999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264.85000000000002</c:v>
                </c:pt>
                <c:pt idx="1">
                  <c:v>265.85000000000002</c:v>
                </c:pt>
                <c:pt idx="2">
                  <c:v>267.75</c:v>
                </c:pt>
                <c:pt idx="3">
                  <c:v>271.64999999999998</c:v>
                </c:pt>
                <c:pt idx="4">
                  <c:v>271.35000000000002</c:v>
                </c:pt>
                <c:pt idx="5">
                  <c:v>270.25</c:v>
                </c:pt>
                <c:pt idx="6">
                  <c:v>267.05</c:v>
                </c:pt>
                <c:pt idx="7">
                  <c:v>266.64999999999998</c:v>
                </c:pt>
                <c:pt idx="8">
                  <c:v>266.45</c:v>
                </c:pt>
                <c:pt idx="9">
                  <c:v>265.35000000000002</c:v>
                </c:pt>
                <c:pt idx="10">
                  <c:v>261.85000000000002</c:v>
                </c:pt>
                <c:pt idx="11">
                  <c:v>261.05</c:v>
                </c:pt>
                <c:pt idx="12">
                  <c:v>260.05</c:v>
                </c:pt>
                <c:pt idx="13">
                  <c:v>256.35000000000002</c:v>
                </c:pt>
                <c:pt idx="14">
                  <c:v>256.05</c:v>
                </c:pt>
                <c:pt idx="15">
                  <c:v>246.85</c:v>
                </c:pt>
                <c:pt idx="16">
                  <c:v>239.55</c:v>
                </c:pt>
                <c:pt idx="17">
                  <c:v>238.85</c:v>
                </c:pt>
                <c:pt idx="18">
                  <c:v>234.85</c:v>
                </c:pt>
                <c:pt idx="19">
                  <c:v>228.25</c:v>
                </c:pt>
                <c:pt idx="20">
                  <c:v>219.25</c:v>
                </c:pt>
                <c:pt idx="21">
                  <c:v>217.65</c:v>
                </c:pt>
                <c:pt idx="22">
                  <c:v>211.75</c:v>
                </c:pt>
                <c:pt idx="23">
                  <c:v>211.45</c:v>
                </c:pt>
                <c:pt idx="24">
                  <c:v>211.65</c:v>
                </c:pt>
                <c:pt idx="25">
                  <c:v>211.95</c:v>
                </c:pt>
                <c:pt idx="26">
                  <c:v>212.05</c:v>
                </c:pt>
                <c:pt idx="27">
                  <c:v>214.65</c:v>
                </c:pt>
                <c:pt idx="28">
                  <c:v>215.45</c:v>
                </c:pt>
                <c:pt idx="29">
                  <c:v>215.35</c:v>
                </c:pt>
                <c:pt idx="30">
                  <c:v>215.25</c:v>
                </c:pt>
                <c:pt idx="31">
                  <c:v>215.15</c:v>
                </c:pt>
                <c:pt idx="32">
                  <c:v>215.05</c:v>
                </c:pt>
                <c:pt idx="33">
                  <c:v>213.45</c:v>
                </c:pt>
                <c:pt idx="34">
                  <c:v>212.35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0.19600000000000001</c:v>
                </c:pt>
                <c:pt idx="2">
                  <c:v>0.29099999999999998</c:v>
                </c:pt>
                <c:pt idx="3">
                  <c:v>0.49299999999999999</c:v>
                </c:pt>
                <c:pt idx="4">
                  <c:v>0.55100000000000005</c:v>
                </c:pt>
                <c:pt idx="5">
                  <c:v>0.81200000000000006</c:v>
                </c:pt>
                <c:pt idx="6">
                  <c:v>1.212</c:v>
                </c:pt>
                <c:pt idx="7">
                  <c:v>1.2569999999999999</c:v>
                </c:pt>
                <c:pt idx="8">
                  <c:v>1.474</c:v>
                </c:pt>
                <c:pt idx="9">
                  <c:v>1.847</c:v>
                </c:pt>
                <c:pt idx="10">
                  <c:v>2.9769999999999999</c:v>
                </c:pt>
                <c:pt idx="11">
                  <c:v>3.3690000000000002</c:v>
                </c:pt>
                <c:pt idx="12">
                  <c:v>3.5529999999999999</c:v>
                </c:pt>
                <c:pt idx="13">
                  <c:v>4.2480000000000002</c:v>
                </c:pt>
                <c:pt idx="14">
                  <c:v>4.2990000000000004</c:v>
                </c:pt>
                <c:pt idx="15">
                  <c:v>5.49</c:v>
                </c:pt>
                <c:pt idx="16">
                  <c:v>6.5490000000000004</c:v>
                </c:pt>
                <c:pt idx="17">
                  <c:v>6.649</c:v>
                </c:pt>
                <c:pt idx="18">
                  <c:v>7.07</c:v>
                </c:pt>
                <c:pt idx="19">
                  <c:v>7.8810000000000002</c:v>
                </c:pt>
                <c:pt idx="20">
                  <c:v>8.98</c:v>
                </c:pt>
                <c:pt idx="21">
                  <c:v>9.0879999999999992</c:v>
                </c:pt>
                <c:pt idx="22">
                  <c:v>10.031000000000001</c:v>
                </c:pt>
                <c:pt idx="23">
                  <c:v>10.081</c:v>
                </c:pt>
                <c:pt idx="24">
                  <c:v>10.130000000000001</c:v>
                </c:pt>
                <c:pt idx="25">
                  <c:v>10.435</c:v>
                </c:pt>
                <c:pt idx="26">
                  <c:v>10.54</c:v>
                </c:pt>
                <c:pt idx="27">
                  <c:v>11.52</c:v>
                </c:pt>
                <c:pt idx="28">
                  <c:v>11.712999999999999</c:v>
                </c:pt>
                <c:pt idx="29">
                  <c:v>12.151</c:v>
                </c:pt>
                <c:pt idx="30">
                  <c:v>12.585000000000001</c:v>
                </c:pt>
                <c:pt idx="31">
                  <c:v>13.051</c:v>
                </c:pt>
                <c:pt idx="32">
                  <c:v>13.34</c:v>
                </c:pt>
                <c:pt idx="33">
                  <c:v>15.89</c:v>
                </c:pt>
                <c:pt idx="34">
                  <c:v>16.757000000000001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269.14999999999998</c:v>
                </c:pt>
                <c:pt idx="1">
                  <c:v>267.14999999999998</c:v>
                </c:pt>
                <c:pt idx="2">
                  <c:v>262.64999999999998</c:v>
                </c:pt>
                <c:pt idx="3">
                  <c:v>246.65</c:v>
                </c:pt>
                <c:pt idx="4">
                  <c:v>235.65</c:v>
                </c:pt>
                <c:pt idx="5">
                  <c:v>219.15</c:v>
                </c:pt>
                <c:pt idx="6">
                  <c:v>211.65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0.82</c:v>
                </c:pt>
                <c:pt idx="1">
                  <c:v>1.48</c:v>
                </c:pt>
                <c:pt idx="2">
                  <c:v>2.99</c:v>
                </c:pt>
                <c:pt idx="3">
                  <c:v>5.51</c:v>
                </c:pt>
                <c:pt idx="4">
                  <c:v>7.09</c:v>
                </c:pt>
                <c:pt idx="5">
                  <c:v>9.01</c:v>
                </c:pt>
                <c:pt idx="6">
                  <c:v>11.62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(13))</c:v>
          </c:tx>
          <c:spPr>
            <a:ln w="19050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243.14738081435593</c:v>
                </c:pt>
                <c:pt idx="1">
                  <c:v>245.4677893448623</c:v>
                </c:pt>
                <c:pt idx="2">
                  <c:v>247.08563930469376</c:v>
                </c:pt>
                <c:pt idx="3">
                  <c:v>247.96132426629953</c:v>
                </c:pt>
                <c:pt idx="4">
                  <c:v>248.86074974869962</c:v>
                </c:pt>
                <c:pt idx="5">
                  <c:v>249.37295736346908</c:v>
                </c:pt>
                <c:pt idx="6">
                  <c:v>251.5047822335691</c:v>
                </c:pt>
                <c:pt idx="7">
                  <c:v>253.38301242620574</c:v>
                </c:pt>
                <c:pt idx="8">
                  <c:v>254.97219823451317</c:v>
                </c:pt>
                <c:pt idx="9">
                  <c:v>256.04219730059907</c:v>
                </c:pt>
                <c:pt idx="10">
                  <c:v>256.45663447055017</c:v>
                </c:pt>
                <c:pt idx="11">
                  <c:v>256.63931239688293</c:v>
                </c:pt>
                <c:pt idx="12">
                  <c:v>256.55987332090189</c:v>
                </c:pt>
                <c:pt idx="13">
                  <c:v>256.44717569460022</c:v>
                </c:pt>
                <c:pt idx="14">
                  <c:v>256.40094568206393</c:v>
                </c:pt>
                <c:pt idx="15">
                  <c:v>256.17519369203637</c:v>
                </c:pt>
                <c:pt idx="16">
                  <c:v>256.19394251122276</c:v>
                </c:pt>
                <c:pt idx="17">
                  <c:v>256.20460553929195</c:v>
                </c:pt>
                <c:pt idx="18">
                  <c:v>256.31807438902791</c:v>
                </c:pt>
                <c:pt idx="19">
                  <c:v>256.127779466368</c:v>
                </c:pt>
                <c:pt idx="20">
                  <c:v>256.17337592648636</c:v>
                </c:pt>
                <c:pt idx="21">
                  <c:v>256.2790085625619</c:v>
                </c:pt>
                <c:pt idx="22">
                  <c:v>256.40721680347178</c:v>
                </c:pt>
                <c:pt idx="23">
                  <c:v>256.11952721385961</c:v>
                </c:pt>
                <c:pt idx="24">
                  <c:v>255.92524844187392</c:v>
                </c:pt>
                <c:pt idx="25">
                  <c:v>255.91194590380812</c:v>
                </c:pt>
                <c:pt idx="26">
                  <c:v>255.71072549948238</c:v>
                </c:pt>
                <c:pt idx="27">
                  <c:v>255.4989253741787</c:v>
                </c:pt>
                <c:pt idx="28">
                  <c:v>255.14408981367686</c:v>
                </c:pt>
                <c:pt idx="29">
                  <c:v>254.72157832699187</c:v>
                </c:pt>
                <c:pt idx="30">
                  <c:v>254.2552364971132</c:v>
                </c:pt>
                <c:pt idx="31">
                  <c:v>253.65928048551891</c:v>
                </c:pt>
                <c:pt idx="32">
                  <c:v>253.13951961566124</c:v>
                </c:pt>
                <c:pt idx="33">
                  <c:v>252.77541215406043</c:v>
                </c:pt>
                <c:pt idx="34">
                  <c:v>252.6421301317973</c:v>
                </c:pt>
                <c:pt idx="35">
                  <c:v>252.63772244921384</c:v>
                </c:pt>
                <c:pt idx="36">
                  <c:v>252.79946393189314</c:v>
                </c:pt>
                <c:pt idx="37">
                  <c:v>253.20467628011789</c:v>
                </c:pt>
                <c:pt idx="38">
                  <c:v>253.66034126946275</c:v>
                </c:pt>
                <c:pt idx="39">
                  <c:v>254.26975625241025</c:v>
                </c:pt>
                <c:pt idx="40">
                  <c:v>254.96828659572031</c:v>
                </c:pt>
                <c:pt idx="41">
                  <c:v>255.74340351657881</c:v>
                </c:pt>
                <c:pt idx="42">
                  <c:v>256.65622986527706</c:v>
                </c:pt>
                <c:pt idx="43">
                  <c:v>257.55692098389295</c:v>
                </c:pt>
                <c:pt idx="44">
                  <c:v>258.42383367039082</c:v>
                </c:pt>
                <c:pt idx="45">
                  <c:v>259.2561039035154</c:v>
                </c:pt>
                <c:pt idx="46">
                  <c:v>260.04261443915482</c:v>
                </c:pt>
                <c:pt idx="47">
                  <c:v>260.77733141955059</c:v>
                </c:pt>
                <c:pt idx="48">
                  <c:v>261.5144759738169</c:v>
                </c:pt>
                <c:pt idx="49">
                  <c:v>262.24962149591687</c:v>
                </c:pt>
                <c:pt idx="50">
                  <c:v>262.96038916142254</c:v>
                </c:pt>
                <c:pt idx="51">
                  <c:v>263.67084004155049</c:v>
                </c:pt>
                <c:pt idx="52">
                  <c:v>264.32915734291777</c:v>
                </c:pt>
                <c:pt idx="53">
                  <c:v>264.9271383787202</c:v>
                </c:pt>
                <c:pt idx="54">
                  <c:v>265.47130076471751</c:v>
                </c:pt>
                <c:pt idx="55">
                  <c:v>265.97960313036469</c:v>
                </c:pt>
                <c:pt idx="56">
                  <c:v>266.44718274207986</c:v>
                </c:pt>
                <c:pt idx="57">
                  <c:v>266.90388966597004</c:v>
                </c:pt>
                <c:pt idx="58">
                  <c:v>267.35476836251684</c:v>
                </c:pt>
                <c:pt idx="59">
                  <c:v>267.76334146200941</c:v>
                </c:pt>
                <c:pt idx="60">
                  <c:v>268.16346304314141</c:v>
                </c:pt>
                <c:pt idx="61">
                  <c:v>268.54493744005924</c:v>
                </c:pt>
                <c:pt idx="62">
                  <c:v>268.89190317051271</c:v>
                </c:pt>
                <c:pt idx="63">
                  <c:v>269.2039718219882</c:v>
                </c:pt>
                <c:pt idx="64">
                  <c:v>269.52976381003128</c:v>
                </c:pt>
                <c:pt idx="65">
                  <c:v>269.82617821303108</c:v>
                </c:pt>
                <c:pt idx="66">
                  <c:v>270.0920108433404</c:v>
                </c:pt>
                <c:pt idx="67">
                  <c:v>270.36600020808226</c:v>
                </c:pt>
                <c:pt idx="68">
                  <c:v>270.62976466007456</c:v>
                </c:pt>
                <c:pt idx="69">
                  <c:v>270.8810804752456</c:v>
                </c:pt>
                <c:pt idx="70">
                  <c:v>271.10214948478267</c:v>
                </c:pt>
                <c:pt idx="71">
                  <c:v>271.26551563071916</c:v>
                </c:pt>
                <c:pt idx="72">
                  <c:v>271.41055734351306</c:v>
                </c:pt>
                <c:pt idx="73">
                  <c:v>271.51659175435742</c:v>
                </c:pt>
                <c:pt idx="74">
                  <c:v>271.61034232758584</c:v>
                </c:pt>
                <c:pt idx="75">
                  <c:v>271.68408820577099</c:v>
                </c:pt>
                <c:pt idx="76">
                  <c:v>271.7473975059853</c:v>
                </c:pt>
                <c:pt idx="77">
                  <c:v>271.78863049372302</c:v>
                </c:pt>
                <c:pt idx="78">
                  <c:v>271.7991243752117</c:v>
                </c:pt>
                <c:pt idx="79">
                  <c:v>271.76611914991406</c:v>
                </c:pt>
                <c:pt idx="80">
                  <c:v>271.692746437224</c:v>
                </c:pt>
                <c:pt idx="81">
                  <c:v>271.62097219621637</c:v>
                </c:pt>
                <c:pt idx="82">
                  <c:v>271.54932233149225</c:v>
                </c:pt>
                <c:pt idx="83">
                  <c:v>271.44310663241913</c:v>
                </c:pt>
                <c:pt idx="84">
                  <c:v>271.34896890129897</c:v>
                </c:pt>
                <c:pt idx="85">
                  <c:v>271.23700638183368</c:v>
                </c:pt>
                <c:pt idx="86">
                  <c:v>271.10604341355156</c:v>
                </c:pt>
                <c:pt idx="87">
                  <c:v>270.94038650376206</c:v>
                </c:pt>
                <c:pt idx="88">
                  <c:v>270.75814476693228</c:v>
                </c:pt>
                <c:pt idx="89">
                  <c:v>270.57835675445517</c:v>
                </c:pt>
                <c:pt idx="90">
                  <c:v>270.40786549402964</c:v>
                </c:pt>
                <c:pt idx="91">
                  <c:v>270.23523222084947</c:v>
                </c:pt>
                <c:pt idx="92">
                  <c:v>270.04943202414199</c:v>
                </c:pt>
                <c:pt idx="93">
                  <c:v>269.86354384416217</c:v>
                </c:pt>
                <c:pt idx="94">
                  <c:v>269.68600040303181</c:v>
                </c:pt>
                <c:pt idx="95">
                  <c:v>269.5004906843343</c:v>
                </c:pt>
                <c:pt idx="96">
                  <c:v>269.3032105684602</c:v>
                </c:pt>
                <c:pt idx="97">
                  <c:v>269.10235094647317</c:v>
                </c:pt>
                <c:pt idx="98">
                  <c:v>268.89609379420801</c:v>
                </c:pt>
                <c:pt idx="99">
                  <c:v>268.69522786130574</c:v>
                </c:pt>
                <c:pt idx="100">
                  <c:v>268.47669438601281</c:v>
                </c:pt>
                <c:pt idx="101">
                  <c:v>268.25138943054117</c:v>
                </c:pt>
                <c:pt idx="102">
                  <c:v>268.03750797658614</c:v>
                </c:pt>
                <c:pt idx="103">
                  <c:v>267.81521758433502</c:v>
                </c:pt>
                <c:pt idx="104">
                  <c:v>267.58856443710715</c:v>
                </c:pt>
                <c:pt idx="105">
                  <c:v>267.35516875803006</c:v>
                </c:pt>
                <c:pt idx="106">
                  <c:v>267.11965535286276</c:v>
                </c:pt>
                <c:pt idx="107">
                  <c:v>266.88576838346734</c:v>
                </c:pt>
                <c:pt idx="108">
                  <c:v>266.65789195153377</c:v>
                </c:pt>
                <c:pt idx="109">
                  <c:v>266.44489732467014</c:v>
                </c:pt>
                <c:pt idx="110">
                  <c:v>266.22962117169664</c:v>
                </c:pt>
                <c:pt idx="111">
                  <c:v>266.02891016517947</c:v>
                </c:pt>
                <c:pt idx="112">
                  <c:v>265.8245508922854</c:v>
                </c:pt>
                <c:pt idx="113">
                  <c:v>265.59760786260415</c:v>
                </c:pt>
                <c:pt idx="114">
                  <c:v>265.3743498721127</c:v>
                </c:pt>
                <c:pt idx="115">
                  <c:v>265.14033020163578</c:v>
                </c:pt>
                <c:pt idx="116">
                  <c:v>264.91047136286318</c:v>
                </c:pt>
                <c:pt idx="117">
                  <c:v>264.66557245400588</c:v>
                </c:pt>
                <c:pt idx="118">
                  <c:v>264.41738089629598</c:v>
                </c:pt>
                <c:pt idx="119">
                  <c:v>264.17152464233698</c:v>
                </c:pt>
                <c:pt idx="120">
                  <c:v>263.91628961576606</c:v>
                </c:pt>
                <c:pt idx="121">
                  <c:v>263.66584070721467</c:v>
                </c:pt>
                <c:pt idx="122">
                  <c:v>263.37582621098915</c:v>
                </c:pt>
                <c:pt idx="123">
                  <c:v>263.09396919409454</c:v>
                </c:pt>
                <c:pt idx="124">
                  <c:v>262.81868346132268</c:v>
                </c:pt>
                <c:pt idx="125">
                  <c:v>262.55476233526906</c:v>
                </c:pt>
                <c:pt idx="126">
                  <c:v>262.30918793895154</c:v>
                </c:pt>
                <c:pt idx="127">
                  <c:v>262.07208730296105</c:v>
                </c:pt>
                <c:pt idx="128">
                  <c:v>261.86056822612875</c:v>
                </c:pt>
                <c:pt idx="129">
                  <c:v>261.66121971311986</c:v>
                </c:pt>
                <c:pt idx="130">
                  <c:v>261.45492453246027</c:v>
                </c:pt>
                <c:pt idx="131">
                  <c:v>261.2557323525163</c:v>
                </c:pt>
                <c:pt idx="132">
                  <c:v>261.04356328137493</c:v>
                </c:pt>
                <c:pt idx="133">
                  <c:v>260.86781685751168</c:v>
                </c:pt>
                <c:pt idx="134">
                  <c:v>260.68295164588648</c:v>
                </c:pt>
                <c:pt idx="135">
                  <c:v>260.50498421502323</c:v>
                </c:pt>
                <c:pt idx="136">
                  <c:v>260.32659055558082</c:v>
                </c:pt>
                <c:pt idx="137">
                  <c:v>260.13923569463583</c:v>
                </c:pt>
                <c:pt idx="138">
                  <c:v>259.94631556178246</c:v>
                </c:pt>
                <c:pt idx="139">
                  <c:v>259.7386805605131</c:v>
                </c:pt>
                <c:pt idx="140">
                  <c:v>259.54498252233486</c:v>
                </c:pt>
                <c:pt idx="141">
                  <c:v>259.37226549591867</c:v>
                </c:pt>
                <c:pt idx="142">
                  <c:v>259.21595930013274</c:v>
                </c:pt>
                <c:pt idx="143">
                  <c:v>259.09618125782123</c:v>
                </c:pt>
                <c:pt idx="144">
                  <c:v>258.96699239376051</c:v>
                </c:pt>
                <c:pt idx="145">
                  <c:v>258.85073243421056</c:v>
                </c:pt>
                <c:pt idx="146">
                  <c:v>258.73090996716246</c:v>
                </c:pt>
                <c:pt idx="147">
                  <c:v>258.62995009467318</c:v>
                </c:pt>
                <c:pt idx="148">
                  <c:v>258.53590530753854</c:v>
                </c:pt>
                <c:pt idx="149">
                  <c:v>258.41609711458932</c:v>
                </c:pt>
                <c:pt idx="150">
                  <c:v>258.28581512336007</c:v>
                </c:pt>
                <c:pt idx="151">
                  <c:v>258.15662640087646</c:v>
                </c:pt>
                <c:pt idx="152">
                  <c:v>258.02860196239305</c:v>
                </c:pt>
                <c:pt idx="153">
                  <c:v>257.90317217922433</c:v>
                </c:pt>
                <c:pt idx="154">
                  <c:v>257.7507259569345</c:v>
                </c:pt>
                <c:pt idx="155">
                  <c:v>257.6052581041792</c:v>
                </c:pt>
                <c:pt idx="156">
                  <c:v>257.47620814217822</c:v>
                </c:pt>
                <c:pt idx="157">
                  <c:v>257.35094935838885</c:v>
                </c:pt>
                <c:pt idx="158">
                  <c:v>257.21272820207781</c:v>
                </c:pt>
                <c:pt idx="159">
                  <c:v>257.0420103880308</c:v>
                </c:pt>
                <c:pt idx="160">
                  <c:v>256.8606026124275</c:v>
                </c:pt>
                <c:pt idx="161">
                  <c:v>256.70349793291581</c:v>
                </c:pt>
                <c:pt idx="162">
                  <c:v>256.54317322257629</c:v>
                </c:pt>
                <c:pt idx="163">
                  <c:v>256.36865537067729</c:v>
                </c:pt>
                <c:pt idx="164">
                  <c:v>256.1788325834035</c:v>
                </c:pt>
                <c:pt idx="165">
                  <c:v>255.99996445173031</c:v>
                </c:pt>
                <c:pt idx="166">
                  <c:v>255.82389744550821</c:v>
                </c:pt>
                <c:pt idx="167">
                  <c:v>255.62996729227928</c:v>
                </c:pt>
                <c:pt idx="168">
                  <c:v>255.42249797448852</c:v>
                </c:pt>
                <c:pt idx="169">
                  <c:v>255.20286331872811</c:v>
                </c:pt>
                <c:pt idx="170">
                  <c:v>254.98491657370911</c:v>
                </c:pt>
                <c:pt idx="171">
                  <c:v>254.78538731534962</c:v>
                </c:pt>
                <c:pt idx="172">
                  <c:v>254.5460605498036</c:v>
                </c:pt>
                <c:pt idx="173">
                  <c:v>254.28938485174751</c:v>
                </c:pt>
                <c:pt idx="174">
                  <c:v>254.036081785839</c:v>
                </c:pt>
                <c:pt idx="175">
                  <c:v>253.7526007360662</c:v>
                </c:pt>
                <c:pt idx="176">
                  <c:v>253.4575219205872</c:v>
                </c:pt>
                <c:pt idx="177">
                  <c:v>253.13982283188645</c:v>
                </c:pt>
                <c:pt idx="178">
                  <c:v>252.80541035900691</c:v>
                </c:pt>
                <c:pt idx="179">
                  <c:v>252.4692258135056</c:v>
                </c:pt>
                <c:pt idx="180">
                  <c:v>252.13799040574352</c:v>
                </c:pt>
                <c:pt idx="181">
                  <c:v>251.86116073448468</c:v>
                </c:pt>
                <c:pt idx="182">
                  <c:v>251.60683315597271</c:v>
                </c:pt>
                <c:pt idx="183">
                  <c:v>251.3766846957468</c:v>
                </c:pt>
                <c:pt idx="184">
                  <c:v>251.1619517969078</c:v>
                </c:pt>
                <c:pt idx="185">
                  <c:v>250.94687702228876</c:v>
                </c:pt>
                <c:pt idx="186">
                  <c:v>250.74740120085397</c:v>
                </c:pt>
                <c:pt idx="187">
                  <c:v>250.56333034971627</c:v>
                </c:pt>
                <c:pt idx="188">
                  <c:v>250.40584341505073</c:v>
                </c:pt>
                <c:pt idx="189">
                  <c:v>250.2606717800933</c:v>
                </c:pt>
                <c:pt idx="190">
                  <c:v>250.11247187486896</c:v>
                </c:pt>
                <c:pt idx="191">
                  <c:v>249.94733501585657</c:v>
                </c:pt>
                <c:pt idx="192">
                  <c:v>249.75022895262808</c:v>
                </c:pt>
                <c:pt idx="193">
                  <c:v>249.56228409226372</c:v>
                </c:pt>
                <c:pt idx="194">
                  <c:v>249.38363748588719</c:v>
                </c:pt>
                <c:pt idx="195">
                  <c:v>249.16972327170569</c:v>
                </c:pt>
                <c:pt idx="196">
                  <c:v>248.94715346077012</c:v>
                </c:pt>
                <c:pt idx="197">
                  <c:v>248.75854001522382</c:v>
                </c:pt>
                <c:pt idx="198">
                  <c:v>248.57016395578978</c:v>
                </c:pt>
                <c:pt idx="199">
                  <c:v>248.38921232243322</c:v>
                </c:pt>
                <c:pt idx="200">
                  <c:v>248.20105793557209</c:v>
                </c:pt>
                <c:pt idx="201">
                  <c:v>248.0340048189106</c:v>
                </c:pt>
                <c:pt idx="202">
                  <c:v>247.8803395129884</c:v>
                </c:pt>
                <c:pt idx="203">
                  <c:v>247.75184334781977</c:v>
                </c:pt>
                <c:pt idx="204">
                  <c:v>247.5921517435365</c:v>
                </c:pt>
                <c:pt idx="205">
                  <c:v>247.42600034604715</c:v>
                </c:pt>
                <c:pt idx="206">
                  <c:v>247.3067006138341</c:v>
                </c:pt>
                <c:pt idx="207">
                  <c:v>247.19293724366841</c:v>
                </c:pt>
                <c:pt idx="208">
                  <c:v>247.07519285515582</c:v>
                </c:pt>
                <c:pt idx="209">
                  <c:v>246.967167843395</c:v>
                </c:pt>
                <c:pt idx="210">
                  <c:v>246.85748091451222</c:v>
                </c:pt>
                <c:pt idx="211">
                  <c:v>246.76869416216948</c:v>
                </c:pt>
                <c:pt idx="212">
                  <c:v>246.70226573091142</c:v>
                </c:pt>
                <c:pt idx="213">
                  <c:v>246.64085569323959</c:v>
                </c:pt>
                <c:pt idx="214">
                  <c:v>246.57699372225525</c:v>
                </c:pt>
                <c:pt idx="215">
                  <c:v>246.53860675765935</c:v>
                </c:pt>
                <c:pt idx="216">
                  <c:v>246.52563454813583</c:v>
                </c:pt>
                <c:pt idx="217">
                  <c:v>246.5165210347065</c:v>
                </c:pt>
                <c:pt idx="218">
                  <c:v>246.51953522486522</c:v>
                </c:pt>
                <c:pt idx="219">
                  <c:v>246.52110857108013</c:v>
                </c:pt>
                <c:pt idx="220">
                  <c:v>246.51309634292861</c:v>
                </c:pt>
                <c:pt idx="221">
                  <c:v>246.4778667698765</c:v>
                </c:pt>
                <c:pt idx="222">
                  <c:v>246.40765326539668</c:v>
                </c:pt>
                <c:pt idx="223">
                  <c:v>246.30255049923807</c:v>
                </c:pt>
                <c:pt idx="224">
                  <c:v>246.23184691318826</c:v>
                </c:pt>
                <c:pt idx="225">
                  <c:v>246.12260093979481</c:v>
                </c:pt>
                <c:pt idx="226">
                  <c:v>245.99365334711922</c:v>
                </c:pt>
                <c:pt idx="227">
                  <c:v>245.84770379300764</c:v>
                </c:pt>
                <c:pt idx="228">
                  <c:v>245.69856440888617</c:v>
                </c:pt>
                <c:pt idx="229">
                  <c:v>245.52768452948172</c:v>
                </c:pt>
                <c:pt idx="230">
                  <c:v>245.34307544465005</c:v>
                </c:pt>
                <c:pt idx="231">
                  <c:v>245.16936485551287</c:v>
                </c:pt>
                <c:pt idx="232">
                  <c:v>245.02969950675069</c:v>
                </c:pt>
                <c:pt idx="233">
                  <c:v>244.90490889132053</c:v>
                </c:pt>
                <c:pt idx="234">
                  <c:v>244.78385788096028</c:v>
                </c:pt>
                <c:pt idx="235">
                  <c:v>244.63244440144024</c:v>
                </c:pt>
                <c:pt idx="236">
                  <c:v>244.50933117543198</c:v>
                </c:pt>
                <c:pt idx="237">
                  <c:v>244.40857024307786</c:v>
                </c:pt>
                <c:pt idx="238">
                  <c:v>244.32797658884667</c:v>
                </c:pt>
                <c:pt idx="239">
                  <c:v>244.22240601503327</c:v>
                </c:pt>
                <c:pt idx="240">
                  <c:v>244.11482157021047</c:v>
                </c:pt>
                <c:pt idx="241">
                  <c:v>244.01815429730755</c:v>
                </c:pt>
                <c:pt idx="242">
                  <c:v>243.90755051702078</c:v>
                </c:pt>
                <c:pt idx="243">
                  <c:v>243.78386019710319</c:v>
                </c:pt>
                <c:pt idx="244">
                  <c:v>243.65208891290609</c:v>
                </c:pt>
                <c:pt idx="245">
                  <c:v>243.48377807166085</c:v>
                </c:pt>
                <c:pt idx="246">
                  <c:v>243.33137574725225</c:v>
                </c:pt>
                <c:pt idx="247">
                  <c:v>243.15754316272898</c:v>
                </c:pt>
                <c:pt idx="248">
                  <c:v>242.97167625585826</c:v>
                </c:pt>
                <c:pt idx="249">
                  <c:v>242.76728955252284</c:v>
                </c:pt>
                <c:pt idx="250">
                  <c:v>242.58879360928617</c:v>
                </c:pt>
                <c:pt idx="251">
                  <c:v>242.41968386205571</c:v>
                </c:pt>
                <c:pt idx="252">
                  <c:v>242.22469018162704</c:v>
                </c:pt>
                <c:pt idx="253">
                  <c:v>242.01916332279438</c:v>
                </c:pt>
                <c:pt idx="254">
                  <c:v>241.79945393843869</c:v>
                </c:pt>
                <c:pt idx="255">
                  <c:v>241.58684915792557</c:v>
                </c:pt>
                <c:pt idx="256">
                  <c:v>241.41808397899896</c:v>
                </c:pt>
                <c:pt idx="257">
                  <c:v>241.21026993439716</c:v>
                </c:pt>
                <c:pt idx="258">
                  <c:v>240.99318289443772</c:v>
                </c:pt>
                <c:pt idx="259">
                  <c:v>240.76128762959294</c:v>
                </c:pt>
                <c:pt idx="260">
                  <c:v>240.51754458675654</c:v>
                </c:pt>
                <c:pt idx="261">
                  <c:v>240.23270490085733</c:v>
                </c:pt>
                <c:pt idx="262">
                  <c:v>239.93396692572998</c:v>
                </c:pt>
                <c:pt idx="263">
                  <c:v>239.66668821317361</c:v>
                </c:pt>
                <c:pt idx="264">
                  <c:v>239.42261911366174</c:v>
                </c:pt>
                <c:pt idx="265">
                  <c:v>239.18458533283678</c:v>
                </c:pt>
                <c:pt idx="266">
                  <c:v>238.93659438207916</c:v>
                </c:pt>
                <c:pt idx="267">
                  <c:v>238.68872392947981</c:v>
                </c:pt>
                <c:pt idx="268">
                  <c:v>238.42435143171207</c:v>
                </c:pt>
                <c:pt idx="269">
                  <c:v>238.16708463898215</c:v>
                </c:pt>
                <c:pt idx="270">
                  <c:v>237.93536864347851</c:v>
                </c:pt>
                <c:pt idx="271">
                  <c:v>237.70162057730064</c:v>
                </c:pt>
                <c:pt idx="272">
                  <c:v>237.5066604900147</c:v>
                </c:pt>
                <c:pt idx="273">
                  <c:v>237.37423075676591</c:v>
                </c:pt>
                <c:pt idx="274">
                  <c:v>237.23498579877273</c:v>
                </c:pt>
                <c:pt idx="275">
                  <c:v>237.11161634185964</c:v>
                </c:pt>
                <c:pt idx="276">
                  <c:v>237.02016227744235</c:v>
                </c:pt>
                <c:pt idx="277">
                  <c:v>236.96279374948406</c:v>
                </c:pt>
                <c:pt idx="278">
                  <c:v>236.89363495464571</c:v>
                </c:pt>
                <c:pt idx="279">
                  <c:v>236.86088836547808</c:v>
                </c:pt>
                <c:pt idx="280">
                  <c:v>236.86662991659838</c:v>
                </c:pt>
                <c:pt idx="281">
                  <c:v>236.86035070863502</c:v>
                </c:pt>
                <c:pt idx="282">
                  <c:v>236.8859420588536</c:v>
                </c:pt>
                <c:pt idx="283">
                  <c:v>236.8886230589207</c:v>
                </c:pt>
                <c:pt idx="284">
                  <c:v>236.83201766124913</c:v>
                </c:pt>
                <c:pt idx="285">
                  <c:v>236.76650487081642</c:v>
                </c:pt>
                <c:pt idx="286">
                  <c:v>236.67265386385196</c:v>
                </c:pt>
                <c:pt idx="287">
                  <c:v>236.53479677316685</c:v>
                </c:pt>
                <c:pt idx="288">
                  <c:v>236.35164418123981</c:v>
                </c:pt>
                <c:pt idx="289">
                  <c:v>236.2054709860177</c:v>
                </c:pt>
                <c:pt idx="290">
                  <c:v>236.04068508445144</c:v>
                </c:pt>
                <c:pt idx="291">
                  <c:v>235.87363760048547</c:v>
                </c:pt>
                <c:pt idx="292">
                  <c:v>235.71717710692872</c:v>
                </c:pt>
                <c:pt idx="293">
                  <c:v>235.54871753707121</c:v>
                </c:pt>
                <c:pt idx="294">
                  <c:v>235.3706734115309</c:v>
                </c:pt>
                <c:pt idx="295">
                  <c:v>235.21110293746727</c:v>
                </c:pt>
                <c:pt idx="296">
                  <c:v>235.06896819107661</c:v>
                </c:pt>
                <c:pt idx="297">
                  <c:v>234.91180646898701</c:v>
                </c:pt>
                <c:pt idx="298">
                  <c:v>234.72977159690481</c:v>
                </c:pt>
                <c:pt idx="299">
                  <c:v>234.58927170348281</c:v>
                </c:pt>
                <c:pt idx="300">
                  <c:v>234.43561057887609</c:v>
                </c:pt>
                <c:pt idx="301">
                  <c:v>234.27951899834045</c:v>
                </c:pt>
                <c:pt idx="302">
                  <c:v>234.10032895134145</c:v>
                </c:pt>
                <c:pt idx="303">
                  <c:v>233.8953393864131</c:v>
                </c:pt>
                <c:pt idx="304">
                  <c:v>233.7031709017086</c:v>
                </c:pt>
                <c:pt idx="305">
                  <c:v>233.51996336222825</c:v>
                </c:pt>
                <c:pt idx="306">
                  <c:v>233.34800685042472</c:v>
                </c:pt>
                <c:pt idx="307">
                  <c:v>233.13226716412103</c:v>
                </c:pt>
                <c:pt idx="308">
                  <c:v>232.92409524629929</c:v>
                </c:pt>
                <c:pt idx="309">
                  <c:v>232.755572849033</c:v>
                </c:pt>
                <c:pt idx="310">
                  <c:v>232.54766683706535</c:v>
                </c:pt>
                <c:pt idx="311">
                  <c:v>232.36369693672793</c:v>
                </c:pt>
                <c:pt idx="312">
                  <c:v>232.17788317761142</c:v>
                </c:pt>
                <c:pt idx="313">
                  <c:v>231.97815040491113</c:v>
                </c:pt>
                <c:pt idx="314">
                  <c:v>231.80760595106722</c:v>
                </c:pt>
                <c:pt idx="315">
                  <c:v>231.62995260921647</c:v>
                </c:pt>
                <c:pt idx="316">
                  <c:v>231.44976030279861</c:v>
                </c:pt>
                <c:pt idx="317">
                  <c:v>231.25648124155302</c:v>
                </c:pt>
                <c:pt idx="318">
                  <c:v>231.13210344992399</c:v>
                </c:pt>
                <c:pt idx="319">
                  <c:v>231.00756505832055</c:v>
                </c:pt>
                <c:pt idx="320">
                  <c:v>230.90735896642394</c:v>
                </c:pt>
                <c:pt idx="321">
                  <c:v>230.82668256171499</c:v>
                </c:pt>
                <c:pt idx="322">
                  <c:v>230.75173244347005</c:v>
                </c:pt>
                <c:pt idx="323">
                  <c:v>230.69303746765394</c:v>
                </c:pt>
                <c:pt idx="324">
                  <c:v>230.65320519661114</c:v>
                </c:pt>
                <c:pt idx="325">
                  <c:v>230.58145453861323</c:v>
                </c:pt>
                <c:pt idx="326">
                  <c:v>230.47295150284214</c:v>
                </c:pt>
                <c:pt idx="327">
                  <c:v>230.35375665423774</c:v>
                </c:pt>
                <c:pt idx="328">
                  <c:v>230.20266579622967</c:v>
                </c:pt>
                <c:pt idx="329">
                  <c:v>230.0195603937467</c:v>
                </c:pt>
                <c:pt idx="330">
                  <c:v>229.85253419733777</c:v>
                </c:pt>
                <c:pt idx="331">
                  <c:v>229.68195914477619</c:v>
                </c:pt>
                <c:pt idx="332">
                  <c:v>229.55903799952765</c:v>
                </c:pt>
                <c:pt idx="333">
                  <c:v>229.40739257804918</c:v>
                </c:pt>
                <c:pt idx="334">
                  <c:v>229.21016360839943</c:v>
                </c:pt>
                <c:pt idx="335">
                  <c:v>228.96429081210454</c:v>
                </c:pt>
                <c:pt idx="336">
                  <c:v>228.7182955841626</c:v>
                </c:pt>
                <c:pt idx="337">
                  <c:v>228.44928213000148</c:v>
                </c:pt>
                <c:pt idx="338">
                  <c:v>228.14758190396191</c:v>
                </c:pt>
                <c:pt idx="339">
                  <c:v>227.88556878814887</c:v>
                </c:pt>
                <c:pt idx="340">
                  <c:v>227.58943560521951</c:v>
                </c:pt>
                <c:pt idx="341">
                  <c:v>227.27550543484406</c:v>
                </c:pt>
                <c:pt idx="342">
                  <c:v>226.92748645718208</c:v>
                </c:pt>
                <c:pt idx="343">
                  <c:v>226.54884528007281</c:v>
                </c:pt>
                <c:pt idx="344">
                  <c:v>226.14152737718777</c:v>
                </c:pt>
                <c:pt idx="345">
                  <c:v>225.75809491982295</c:v>
                </c:pt>
                <c:pt idx="346">
                  <c:v>225.38446484102369</c:v>
                </c:pt>
                <c:pt idx="347">
                  <c:v>225.00486112642045</c:v>
                </c:pt>
                <c:pt idx="348">
                  <c:v>224.62780502096945</c:v>
                </c:pt>
                <c:pt idx="349">
                  <c:v>224.31943497546746</c:v>
                </c:pt>
                <c:pt idx="350">
                  <c:v>224.0440081324569</c:v>
                </c:pt>
                <c:pt idx="351">
                  <c:v>223.77207248736926</c:v>
                </c:pt>
                <c:pt idx="352">
                  <c:v>223.52762763261984</c:v>
                </c:pt>
                <c:pt idx="353">
                  <c:v>223.33271559833165</c:v>
                </c:pt>
                <c:pt idx="354">
                  <c:v>223.12616843687204</c:v>
                </c:pt>
                <c:pt idx="355">
                  <c:v>222.9609558920821</c:v>
                </c:pt>
                <c:pt idx="356">
                  <c:v>222.84160064759689</c:v>
                </c:pt>
                <c:pt idx="357">
                  <c:v>222.75850115678278</c:v>
                </c:pt>
                <c:pt idx="358">
                  <c:v>222.73286113021689</c:v>
                </c:pt>
                <c:pt idx="359">
                  <c:v>222.69924488624883</c:v>
                </c:pt>
                <c:pt idx="360">
                  <c:v>222.67778085024835</c:v>
                </c:pt>
                <c:pt idx="361">
                  <c:v>222.61311238695555</c:v>
                </c:pt>
                <c:pt idx="362">
                  <c:v>222.55579755461901</c:v>
                </c:pt>
                <c:pt idx="363">
                  <c:v>222.51856280159458</c:v>
                </c:pt>
                <c:pt idx="364">
                  <c:v>222.46141438198069</c:v>
                </c:pt>
                <c:pt idx="365">
                  <c:v>222.36729436915579</c:v>
                </c:pt>
                <c:pt idx="366">
                  <c:v>222.24833330733964</c:v>
                </c:pt>
                <c:pt idx="367">
                  <c:v>222.09939467441987</c:v>
                </c:pt>
                <c:pt idx="368">
                  <c:v>221.96114495731931</c:v>
                </c:pt>
                <c:pt idx="369">
                  <c:v>221.79138830336186</c:v>
                </c:pt>
                <c:pt idx="370">
                  <c:v>221.66067183770551</c:v>
                </c:pt>
                <c:pt idx="371">
                  <c:v>221.52012281884427</c:v>
                </c:pt>
                <c:pt idx="372">
                  <c:v>221.42648489824307</c:v>
                </c:pt>
                <c:pt idx="373">
                  <c:v>221.33490945022359</c:v>
                </c:pt>
                <c:pt idx="374">
                  <c:v>221.21200999402475</c:v>
                </c:pt>
                <c:pt idx="375">
                  <c:v>221.1232942658406</c:v>
                </c:pt>
                <c:pt idx="376">
                  <c:v>221.06987974627049</c:v>
                </c:pt>
                <c:pt idx="377">
                  <c:v>220.98948631936423</c:v>
                </c:pt>
                <c:pt idx="378">
                  <c:v>220.89813108459126</c:v>
                </c:pt>
                <c:pt idx="379">
                  <c:v>220.78868117846926</c:v>
                </c:pt>
                <c:pt idx="380">
                  <c:v>220.71226150164509</c:v>
                </c:pt>
                <c:pt idx="381">
                  <c:v>220.64828774180776</c:v>
                </c:pt>
                <c:pt idx="382">
                  <c:v>220.58810052273202</c:v>
                </c:pt>
                <c:pt idx="383">
                  <c:v>220.48923319485843</c:v>
                </c:pt>
                <c:pt idx="384">
                  <c:v>220.41284965270759</c:v>
                </c:pt>
                <c:pt idx="385">
                  <c:v>220.3288436919519</c:v>
                </c:pt>
                <c:pt idx="386">
                  <c:v>220.22714013681392</c:v>
                </c:pt>
                <c:pt idx="387">
                  <c:v>220.16641311991532</c:v>
                </c:pt>
                <c:pt idx="388">
                  <c:v>220.13044968673134</c:v>
                </c:pt>
                <c:pt idx="389">
                  <c:v>220.09864670486309</c:v>
                </c:pt>
                <c:pt idx="390">
                  <c:v>220.08658897032166</c:v>
                </c:pt>
                <c:pt idx="391">
                  <c:v>220.0299223200181</c:v>
                </c:pt>
                <c:pt idx="392">
                  <c:v>219.92930251307433</c:v>
                </c:pt>
                <c:pt idx="393">
                  <c:v>219.81650384468571</c:v>
                </c:pt>
                <c:pt idx="394">
                  <c:v>219.67234504829554</c:v>
                </c:pt>
                <c:pt idx="395">
                  <c:v>219.46638380069649</c:v>
                </c:pt>
                <c:pt idx="396">
                  <c:v>219.26301531127265</c:v>
                </c:pt>
                <c:pt idx="397">
                  <c:v>219.01888110549041</c:v>
                </c:pt>
                <c:pt idx="398">
                  <c:v>218.69776636832356</c:v>
                </c:pt>
                <c:pt idx="399">
                  <c:v>218.35185653440982</c:v>
                </c:pt>
                <c:pt idx="400">
                  <c:v>218.04252054340733</c:v>
                </c:pt>
                <c:pt idx="401">
                  <c:v>217.68961177467577</c:v>
                </c:pt>
                <c:pt idx="402">
                  <c:v>217.33986279364515</c:v>
                </c:pt>
                <c:pt idx="403">
                  <c:v>217.04082885961674</c:v>
                </c:pt>
                <c:pt idx="404">
                  <c:v>216.75578002101207</c:v>
                </c:pt>
                <c:pt idx="405">
                  <c:v>216.52624847252056</c:v>
                </c:pt>
                <c:pt idx="406">
                  <c:v>216.32385400863674</c:v>
                </c:pt>
                <c:pt idx="407">
                  <c:v>216.09536814911755</c:v>
                </c:pt>
                <c:pt idx="408">
                  <c:v>215.93744094209657</c:v>
                </c:pt>
                <c:pt idx="409">
                  <c:v>215.74525101170394</c:v>
                </c:pt>
                <c:pt idx="410">
                  <c:v>215.60577006848408</c:v>
                </c:pt>
                <c:pt idx="411">
                  <c:v>215.39229007043247</c:v>
                </c:pt>
                <c:pt idx="412">
                  <c:v>215.25422497725512</c:v>
                </c:pt>
                <c:pt idx="413">
                  <c:v>215.13379740500662</c:v>
                </c:pt>
                <c:pt idx="414">
                  <c:v>215.09007392641945</c:v>
                </c:pt>
                <c:pt idx="415">
                  <c:v>215.03827121809695</c:v>
                </c:pt>
                <c:pt idx="416">
                  <c:v>214.96478807228067</c:v>
                </c:pt>
                <c:pt idx="417">
                  <c:v>214.90334224077046</c:v>
                </c:pt>
                <c:pt idx="418">
                  <c:v>214.8786559837404</c:v>
                </c:pt>
                <c:pt idx="419">
                  <c:v>214.79836017457245</c:v>
                </c:pt>
                <c:pt idx="420">
                  <c:v>214.7838105359227</c:v>
                </c:pt>
                <c:pt idx="421">
                  <c:v>214.77085297474929</c:v>
                </c:pt>
                <c:pt idx="422">
                  <c:v>214.80493830871541</c:v>
                </c:pt>
                <c:pt idx="423">
                  <c:v>214.7672103339078</c:v>
                </c:pt>
                <c:pt idx="424">
                  <c:v>214.75021281563693</c:v>
                </c:pt>
                <c:pt idx="425">
                  <c:v>214.64036231336183</c:v>
                </c:pt>
                <c:pt idx="426">
                  <c:v>214.57059725392085</c:v>
                </c:pt>
                <c:pt idx="427">
                  <c:v>214.45263047077574</c:v>
                </c:pt>
                <c:pt idx="428">
                  <c:v>214.33211178897781</c:v>
                </c:pt>
                <c:pt idx="429">
                  <c:v>214.18844798571274</c:v>
                </c:pt>
                <c:pt idx="430">
                  <c:v>214.00354786040401</c:v>
                </c:pt>
                <c:pt idx="431">
                  <c:v>213.76223865642368</c:v>
                </c:pt>
                <c:pt idx="432">
                  <c:v>213.53190626436961</c:v>
                </c:pt>
                <c:pt idx="433">
                  <c:v>213.33246097006642</c:v>
                </c:pt>
                <c:pt idx="434">
                  <c:v>213.1732203110592</c:v>
                </c:pt>
                <c:pt idx="435">
                  <c:v>212.93574422738692</c:v>
                </c:pt>
                <c:pt idx="436">
                  <c:v>212.67967468310698</c:v>
                </c:pt>
                <c:pt idx="437">
                  <c:v>212.39806860069183</c:v>
                </c:pt>
                <c:pt idx="438">
                  <c:v>212.10161251557005</c:v>
                </c:pt>
                <c:pt idx="439">
                  <c:v>211.87137116909696</c:v>
                </c:pt>
                <c:pt idx="440">
                  <c:v>211.64240041593436</c:v>
                </c:pt>
                <c:pt idx="441">
                  <c:v>211.37814498055567</c:v>
                </c:pt>
                <c:pt idx="442">
                  <c:v>211.15560521792924</c:v>
                </c:pt>
                <c:pt idx="443">
                  <c:v>210.90218170909208</c:v>
                </c:pt>
                <c:pt idx="444">
                  <c:v>210.58581079794371</c:v>
                </c:pt>
                <c:pt idx="445">
                  <c:v>210.18314920408974</c:v>
                </c:pt>
                <c:pt idx="446">
                  <c:v>209.71403820150695</c:v>
                </c:pt>
                <c:pt idx="447">
                  <c:v>209.189681052277</c:v>
                </c:pt>
                <c:pt idx="448">
                  <c:v>208.46009071046205</c:v>
                </c:pt>
                <c:pt idx="449">
                  <c:v>207.79373823124038</c:v>
                </c:pt>
                <c:pt idx="450">
                  <c:v>207.07969332337507</c:v>
                </c:pt>
                <c:pt idx="451">
                  <c:v>206.45440586307907</c:v>
                </c:pt>
                <c:pt idx="452">
                  <c:v>205.97615044406055</c:v>
                </c:pt>
                <c:pt idx="453">
                  <c:v>205.59430339693679</c:v>
                </c:pt>
                <c:pt idx="454">
                  <c:v>205.14304081414218</c:v>
                </c:pt>
                <c:pt idx="455">
                  <c:v>204.79251374464107</c:v>
                </c:pt>
                <c:pt idx="456">
                  <c:v>204.67903310142123</c:v>
                </c:pt>
                <c:pt idx="457">
                  <c:v>204.6300940643427</c:v>
                </c:pt>
                <c:pt idx="458">
                  <c:v>204.65310106096692</c:v>
                </c:pt>
                <c:pt idx="459">
                  <c:v>205.00424010487524</c:v>
                </c:pt>
                <c:pt idx="460">
                  <c:v>205.2668200385055</c:v>
                </c:pt>
                <c:pt idx="461">
                  <c:v>205.46184800268037</c:v>
                </c:pt>
                <c:pt idx="462">
                  <c:v>205.53133722667181</c:v>
                </c:pt>
                <c:pt idx="463">
                  <c:v>205.52377376903559</c:v>
                </c:pt>
                <c:pt idx="464">
                  <c:v>205.42962845443955</c:v>
                </c:pt>
                <c:pt idx="465">
                  <c:v>205.43221391884768</c:v>
                </c:pt>
                <c:pt idx="466">
                  <c:v>205.50963064620939</c:v>
                </c:pt>
                <c:pt idx="467">
                  <c:v>205.8539587096989</c:v>
                </c:pt>
                <c:pt idx="468">
                  <c:v>206.306097323334</c:v>
                </c:pt>
                <c:pt idx="469">
                  <c:v>206.771732562338</c:v>
                </c:pt>
                <c:pt idx="470">
                  <c:v>207.17498926069206</c:v>
                </c:pt>
                <c:pt idx="471">
                  <c:v>207.4902056158696</c:v>
                </c:pt>
                <c:pt idx="472">
                  <c:v>207.89503584845008</c:v>
                </c:pt>
                <c:pt idx="473">
                  <c:v>208.28769187872948</c:v>
                </c:pt>
                <c:pt idx="474">
                  <c:v>208.54260593798679</c:v>
                </c:pt>
                <c:pt idx="475">
                  <c:v>208.88792710533858</c:v>
                </c:pt>
                <c:pt idx="476">
                  <c:v>209.19169661282828</c:v>
                </c:pt>
                <c:pt idx="477">
                  <c:v>209.33941664149032</c:v>
                </c:pt>
                <c:pt idx="478">
                  <c:v>209.23818512428116</c:v>
                </c:pt>
                <c:pt idx="479">
                  <c:v>209.26648198848758</c:v>
                </c:pt>
                <c:pt idx="480">
                  <c:v>209.38126826279546</c:v>
                </c:pt>
                <c:pt idx="481">
                  <c:v>209.4665874246144</c:v>
                </c:pt>
                <c:pt idx="482">
                  <c:v>209.64840550943836</c:v>
                </c:pt>
                <c:pt idx="483">
                  <c:v>209.72526869245428</c:v>
                </c:pt>
                <c:pt idx="484">
                  <c:v>209.77656351726142</c:v>
                </c:pt>
                <c:pt idx="485">
                  <c:v>210.02903818731028</c:v>
                </c:pt>
                <c:pt idx="486">
                  <c:v>210.29882608066868</c:v>
                </c:pt>
                <c:pt idx="487">
                  <c:v>210.62618812743617</c:v>
                </c:pt>
                <c:pt idx="488">
                  <c:v>210.99729389265786</c:v>
                </c:pt>
                <c:pt idx="489">
                  <c:v>211.35480348767524</c:v>
                </c:pt>
                <c:pt idx="490">
                  <c:v>211.61950731568061</c:v>
                </c:pt>
                <c:pt idx="491">
                  <c:v>211.91762168166377</c:v>
                </c:pt>
                <c:pt idx="492">
                  <c:v>212.22269928235696</c:v>
                </c:pt>
                <c:pt idx="493">
                  <c:v>212.59643523889602</c:v>
                </c:pt>
                <c:pt idx="494">
                  <c:v>213.10501319354961</c:v>
                </c:pt>
                <c:pt idx="495">
                  <c:v>213.66104990374546</c:v>
                </c:pt>
                <c:pt idx="496">
                  <c:v>214.17585073250206</c:v>
                </c:pt>
                <c:pt idx="497">
                  <c:v>214.58945608657461</c:v>
                </c:pt>
                <c:pt idx="498">
                  <c:v>214.96521127202482</c:v>
                </c:pt>
                <c:pt idx="499">
                  <c:v>215.27526018568861</c:v>
                </c:pt>
                <c:pt idx="500">
                  <c:v>215.60674503322122</c:v>
                </c:pt>
                <c:pt idx="501">
                  <c:v>215.97452643127045</c:v>
                </c:pt>
                <c:pt idx="502">
                  <c:v>216.18612478537824</c:v>
                </c:pt>
                <c:pt idx="503">
                  <c:v>216.38632002144163</c:v>
                </c:pt>
                <c:pt idx="504">
                  <c:v>216.49969352495063</c:v>
                </c:pt>
                <c:pt idx="505">
                  <c:v>216.49049046272788</c:v>
                </c:pt>
                <c:pt idx="506">
                  <c:v>216.5297680908115</c:v>
                </c:pt>
                <c:pt idx="507">
                  <c:v>216.52057840023568</c:v>
                </c:pt>
                <c:pt idx="508">
                  <c:v>216.54151036178288</c:v>
                </c:pt>
                <c:pt idx="509">
                  <c:v>216.57735792346693</c:v>
                </c:pt>
                <c:pt idx="510">
                  <c:v>216.6525730851493</c:v>
                </c:pt>
                <c:pt idx="511">
                  <c:v>216.6823501076403</c:v>
                </c:pt>
                <c:pt idx="512">
                  <c:v>216.61691752034423</c:v>
                </c:pt>
                <c:pt idx="513">
                  <c:v>216.6948199370627</c:v>
                </c:pt>
                <c:pt idx="514">
                  <c:v>216.83583910197697</c:v>
                </c:pt>
                <c:pt idx="515">
                  <c:v>216.93856461381168</c:v>
                </c:pt>
                <c:pt idx="516">
                  <c:v>217.13111613763544</c:v>
                </c:pt>
                <c:pt idx="517">
                  <c:v>217.22255402845752</c:v>
                </c:pt>
                <c:pt idx="518">
                  <c:v>217.33608696462781</c:v>
                </c:pt>
                <c:pt idx="519">
                  <c:v>217.45977264993633</c:v>
                </c:pt>
                <c:pt idx="520">
                  <c:v>217.60563343559079</c:v>
                </c:pt>
                <c:pt idx="521">
                  <c:v>217.79774267967963</c:v>
                </c:pt>
                <c:pt idx="522">
                  <c:v>217.96495386138426</c:v>
                </c:pt>
                <c:pt idx="523">
                  <c:v>218.16040607801017</c:v>
                </c:pt>
                <c:pt idx="524">
                  <c:v>218.26947901828694</c:v>
                </c:pt>
                <c:pt idx="525">
                  <c:v>218.30359189650454</c:v>
                </c:pt>
                <c:pt idx="526">
                  <c:v>218.48283503037874</c:v>
                </c:pt>
                <c:pt idx="527">
                  <c:v>218.63238921186337</c:v>
                </c:pt>
                <c:pt idx="528">
                  <c:v>218.77644183647507</c:v>
                </c:pt>
                <c:pt idx="529">
                  <c:v>218.97668792701839</c:v>
                </c:pt>
                <c:pt idx="530">
                  <c:v>219.1111170817307</c:v>
                </c:pt>
                <c:pt idx="531">
                  <c:v>219.18507379052184</c:v>
                </c:pt>
                <c:pt idx="532">
                  <c:v>219.29390090307757</c:v>
                </c:pt>
                <c:pt idx="533">
                  <c:v>219.45781885936677</c:v>
                </c:pt>
                <c:pt idx="534">
                  <c:v>219.55563903355483</c:v>
                </c:pt>
                <c:pt idx="535">
                  <c:v>219.62668543335886</c:v>
                </c:pt>
                <c:pt idx="536">
                  <c:v>219.70731496824746</c:v>
                </c:pt>
                <c:pt idx="537">
                  <c:v>219.73945548455714</c:v>
                </c:pt>
                <c:pt idx="538">
                  <c:v>219.73058522364411</c:v>
                </c:pt>
                <c:pt idx="539">
                  <c:v>219.71316710141221</c:v>
                </c:pt>
                <c:pt idx="540">
                  <c:v>219.74554581014758</c:v>
                </c:pt>
                <c:pt idx="541">
                  <c:v>219.79020219216471</c:v>
                </c:pt>
                <c:pt idx="542">
                  <c:v>219.90508130323053</c:v>
                </c:pt>
                <c:pt idx="543">
                  <c:v>220.02684129115627</c:v>
                </c:pt>
                <c:pt idx="544">
                  <c:v>220.14868726990977</c:v>
                </c:pt>
                <c:pt idx="545">
                  <c:v>220.39896912758218</c:v>
                </c:pt>
                <c:pt idx="546">
                  <c:v>220.67024238890414</c:v>
                </c:pt>
                <c:pt idx="547">
                  <c:v>220.87963503291269</c:v>
                </c:pt>
                <c:pt idx="548">
                  <c:v>221.09653144817364</c:v>
                </c:pt>
                <c:pt idx="549">
                  <c:v>221.35928985593895</c:v>
                </c:pt>
                <c:pt idx="550">
                  <c:v>221.681329433473</c:v>
                </c:pt>
                <c:pt idx="551">
                  <c:v>221.94318535445933</c:v>
                </c:pt>
                <c:pt idx="552">
                  <c:v>222.22266027841818</c:v>
                </c:pt>
                <c:pt idx="553">
                  <c:v>222.38653518746031</c:v>
                </c:pt>
                <c:pt idx="554">
                  <c:v>222.52842608388886</c:v>
                </c:pt>
                <c:pt idx="555">
                  <c:v>222.54267902803915</c:v>
                </c:pt>
                <c:pt idx="556">
                  <c:v>222.51602022548349</c:v>
                </c:pt>
                <c:pt idx="557">
                  <c:v>222.53973346405274</c:v>
                </c:pt>
                <c:pt idx="558">
                  <c:v>222.61177402517134</c:v>
                </c:pt>
                <c:pt idx="559">
                  <c:v>222.61067161157072</c:v>
                </c:pt>
                <c:pt idx="560">
                  <c:v>222.54932683968045</c:v>
                </c:pt>
                <c:pt idx="561">
                  <c:v>222.53986352505729</c:v>
                </c:pt>
                <c:pt idx="562">
                  <c:v>222.56491787101663</c:v>
                </c:pt>
                <c:pt idx="563">
                  <c:v>222.63372192887698</c:v>
                </c:pt>
                <c:pt idx="564">
                  <c:v>222.73405366444413</c:v>
                </c:pt>
                <c:pt idx="565">
                  <c:v>222.8014560124401</c:v>
                </c:pt>
                <c:pt idx="566">
                  <c:v>222.97046355361684</c:v>
                </c:pt>
                <c:pt idx="567">
                  <c:v>223.09649833676212</c:v>
                </c:pt>
                <c:pt idx="568">
                  <c:v>223.13698461472546</c:v>
                </c:pt>
                <c:pt idx="569">
                  <c:v>223.19756170621486</c:v>
                </c:pt>
                <c:pt idx="570">
                  <c:v>223.2817482456594</c:v>
                </c:pt>
                <c:pt idx="571">
                  <c:v>223.33016125596279</c:v>
                </c:pt>
                <c:pt idx="572">
                  <c:v>223.36356027515771</c:v>
                </c:pt>
                <c:pt idx="573">
                  <c:v>223.29766858658172</c:v>
                </c:pt>
                <c:pt idx="574">
                  <c:v>223.15147691273575</c:v>
                </c:pt>
                <c:pt idx="575">
                  <c:v>222.94920310752653</c:v>
                </c:pt>
                <c:pt idx="576">
                  <c:v>222.66076844960097</c:v>
                </c:pt>
                <c:pt idx="577">
                  <c:v>222.38642089883174</c:v>
                </c:pt>
                <c:pt idx="578">
                  <c:v>222.08049427190872</c:v>
                </c:pt>
                <c:pt idx="579">
                  <c:v>221.82710210000627</c:v>
                </c:pt>
                <c:pt idx="580">
                  <c:v>221.56112373352207</c:v>
                </c:pt>
                <c:pt idx="581">
                  <c:v>221.30344891786569</c:v>
                </c:pt>
                <c:pt idx="582">
                  <c:v>221.09540407945957</c:v>
                </c:pt>
                <c:pt idx="583">
                  <c:v>220.80469104033779</c:v>
                </c:pt>
                <c:pt idx="584">
                  <c:v>220.52098016492062</c:v>
                </c:pt>
                <c:pt idx="585">
                  <c:v>220.26322869853803</c:v>
                </c:pt>
                <c:pt idx="586">
                  <c:v>220.10726854572815</c:v>
                </c:pt>
                <c:pt idx="587">
                  <c:v>220.0422912372737</c:v>
                </c:pt>
                <c:pt idx="588">
                  <c:v>220.07461207131155</c:v>
                </c:pt>
                <c:pt idx="589">
                  <c:v>220.1077836264619</c:v>
                </c:pt>
                <c:pt idx="590">
                  <c:v>220.10601054475984</c:v>
                </c:pt>
                <c:pt idx="591">
                  <c:v>220.08835217392172</c:v>
                </c:pt>
                <c:pt idx="592">
                  <c:v>220.00581590332271</c:v>
                </c:pt>
                <c:pt idx="593">
                  <c:v>219.87512844638039</c:v>
                </c:pt>
                <c:pt idx="594">
                  <c:v>219.84239477373086</c:v>
                </c:pt>
                <c:pt idx="595">
                  <c:v>219.8220173700806</c:v>
                </c:pt>
                <c:pt idx="596">
                  <c:v>219.8391065702086</c:v>
                </c:pt>
                <c:pt idx="597">
                  <c:v>219.73404913263647</c:v>
                </c:pt>
                <c:pt idx="598">
                  <c:v>219.72269647081623</c:v>
                </c:pt>
                <c:pt idx="599">
                  <c:v>219.61301687132587</c:v>
                </c:pt>
                <c:pt idx="600">
                  <c:v>219.67018064903388</c:v>
                </c:pt>
                <c:pt idx="601">
                  <c:v>219.74565093553943</c:v>
                </c:pt>
                <c:pt idx="602">
                  <c:v>219.86026976598993</c:v>
                </c:pt>
                <c:pt idx="603">
                  <c:v>219.96744580866891</c:v>
                </c:pt>
                <c:pt idx="604">
                  <c:v>220.23782235937199</c:v>
                </c:pt>
                <c:pt idx="605">
                  <c:v>220.45064080682783</c:v>
                </c:pt>
                <c:pt idx="606">
                  <c:v>220.67466493327007</c:v>
                </c:pt>
                <c:pt idx="607">
                  <c:v>220.80789893671241</c:v>
                </c:pt>
                <c:pt idx="608">
                  <c:v>221.08337949589617</c:v>
                </c:pt>
                <c:pt idx="609">
                  <c:v>221.30982919640383</c:v>
                </c:pt>
                <c:pt idx="610">
                  <c:v>221.52330747287317</c:v>
                </c:pt>
                <c:pt idx="611">
                  <c:v>221.5957746951951</c:v>
                </c:pt>
                <c:pt idx="612">
                  <c:v>221.70708027398584</c:v>
                </c:pt>
                <c:pt idx="613">
                  <c:v>221.77783591581107</c:v>
                </c:pt>
                <c:pt idx="614">
                  <c:v>221.99869966829331</c:v>
                </c:pt>
                <c:pt idx="615">
                  <c:v>222.21726026593294</c:v>
                </c:pt>
                <c:pt idx="616">
                  <c:v>222.35900041622733</c:v>
                </c:pt>
                <c:pt idx="617">
                  <c:v>222.50092969481483</c:v>
                </c:pt>
                <c:pt idx="618">
                  <c:v>222.78837903345465</c:v>
                </c:pt>
                <c:pt idx="619">
                  <c:v>223.01138710344577</c:v>
                </c:pt>
                <c:pt idx="620">
                  <c:v>223.18836591736613</c:v>
                </c:pt>
                <c:pt idx="621">
                  <c:v>223.35850204321974</c:v>
                </c:pt>
                <c:pt idx="622">
                  <c:v>223.51293326467544</c:v>
                </c:pt>
                <c:pt idx="623">
                  <c:v>223.62428934980059</c:v>
                </c:pt>
                <c:pt idx="624">
                  <c:v>223.81078741890937</c:v>
                </c:pt>
                <c:pt idx="625">
                  <c:v>223.89054054363839</c:v>
                </c:pt>
                <c:pt idx="626">
                  <c:v>223.8532383809964</c:v>
                </c:pt>
                <c:pt idx="627">
                  <c:v>223.83490348860508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026496"/>
        <c:axId val="82028416"/>
      </c:scatterChart>
      <c:valAx>
        <c:axId val="82026496"/>
        <c:scaling>
          <c:orientation val="minMax"/>
          <c:max val="275"/>
          <c:min val="20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82028416"/>
        <c:crosses val="autoZero"/>
        <c:crossBetween val="midCat"/>
        <c:majorUnit val="10"/>
        <c:minorUnit val="5"/>
      </c:valAx>
      <c:valAx>
        <c:axId val="82028416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8202649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217206349206349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900">
                <a:solidFill>
                  <a:srgbClr val="7030A0"/>
                </a:solidFill>
              </a:rPr>
              <a:t>Eq. (A27)</a:t>
            </a:r>
          </a:p>
        </c:rich>
      </c:tx>
      <c:layout>
        <c:manualLayout>
          <c:xMode val="edge"/>
          <c:yMode val="edge"/>
          <c:x val="0.32131150793650792"/>
          <c:y val="0.70051587301587304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(A27)</c:v>
          </c:tx>
          <c:spPr>
            <a:ln w="19050">
              <a:solidFill>
                <a:srgbClr val="7030A0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2.3619227749251532</c:v>
                </c:pt>
                <c:pt idx="1">
                  <c:v>1.6528507365815235</c:v>
                </c:pt>
                <c:pt idx="2">
                  <c:v>1.3697206671662154</c:v>
                </c:pt>
                <c:pt idx="3">
                  <c:v>1.2334016655190188</c:v>
                </c:pt>
                <c:pt idx="4">
                  <c:v>1.1632320223535133</c:v>
                </c:pt>
                <c:pt idx="5">
                  <c:v>1.1562147828324112</c:v>
                </c:pt>
                <c:pt idx="6">
                  <c:v>1.1367228209773028</c:v>
                </c:pt>
                <c:pt idx="7">
                  <c:v>1.1543019268092645</c:v>
                </c:pt>
                <c:pt idx="8">
                  <c:v>0.90888426373135622</c:v>
                </c:pt>
                <c:pt idx="9">
                  <c:v>0.91090136658480136</c:v>
                </c:pt>
                <c:pt idx="10">
                  <c:v>0.93074908422138258</c:v>
                </c:pt>
                <c:pt idx="11">
                  <c:v>0.94113449217132505</c:v>
                </c:pt>
                <c:pt idx="12">
                  <c:v>0.96008984860177471</c:v>
                </c:pt>
                <c:pt idx="13">
                  <c:v>0.96139457225106439</c:v>
                </c:pt>
                <c:pt idx="14">
                  <c:v>0.9770525736647433</c:v>
                </c:pt>
                <c:pt idx="15">
                  <c:v>0.98689149152172928</c:v>
                </c:pt>
                <c:pt idx="16">
                  <c:v>0.99493607161479003</c:v>
                </c:pt>
                <c:pt idx="17">
                  <c:v>0.98488461818953665</c:v>
                </c:pt>
                <c:pt idx="18">
                  <c:v>0.84447968619061298</c:v>
                </c:pt>
                <c:pt idx="19">
                  <c:v>0.85642075979927501</c:v>
                </c:pt>
                <c:pt idx="20">
                  <c:v>0.86076550110964067</c:v>
                </c:pt>
                <c:pt idx="21">
                  <c:v>0.85757499191679298</c:v>
                </c:pt>
                <c:pt idx="22">
                  <c:v>0.85049976817081796</c:v>
                </c:pt>
                <c:pt idx="23">
                  <c:v>0.84328948953171068</c:v>
                </c:pt>
                <c:pt idx="24">
                  <c:v>0.8257013528596111</c:v>
                </c:pt>
                <c:pt idx="25">
                  <c:v>0.80225426457625071</c:v>
                </c:pt>
                <c:pt idx="26">
                  <c:v>0.78007820219926238</c:v>
                </c:pt>
                <c:pt idx="27">
                  <c:v>0.75306145480771014</c:v>
                </c:pt>
                <c:pt idx="28">
                  <c:v>0.63219169907114303</c:v>
                </c:pt>
                <c:pt idx="29">
                  <c:v>0.6054163920760256</c:v>
                </c:pt>
                <c:pt idx="30">
                  <c:v>0.57644651825169246</c:v>
                </c:pt>
                <c:pt idx="31">
                  <c:v>0.55123306045971876</c:v>
                </c:pt>
                <c:pt idx="32">
                  <c:v>0.52100552284360779</c:v>
                </c:pt>
                <c:pt idx="33">
                  <c:v>0.49348983814387665</c:v>
                </c:pt>
                <c:pt idx="34">
                  <c:v>0.46571848924162246</c:v>
                </c:pt>
                <c:pt idx="35">
                  <c:v>0.43931938237960078</c:v>
                </c:pt>
                <c:pt idx="36">
                  <c:v>0.41596884295058739</c:v>
                </c:pt>
                <c:pt idx="37">
                  <c:v>0.3907938547673821</c:v>
                </c:pt>
                <c:pt idx="38">
                  <c:v>0.33048145239456472</c:v>
                </c:pt>
                <c:pt idx="39">
                  <c:v>0.31203082397017357</c:v>
                </c:pt>
                <c:pt idx="40">
                  <c:v>0.29525598413205711</c:v>
                </c:pt>
                <c:pt idx="41">
                  <c:v>0.28009157005313057</c:v>
                </c:pt>
                <c:pt idx="42">
                  <c:v>0.26630517596089875</c:v>
                </c:pt>
                <c:pt idx="43">
                  <c:v>0.25400594487233907</c:v>
                </c:pt>
                <c:pt idx="44">
                  <c:v>0.24276205460522249</c:v>
                </c:pt>
                <c:pt idx="45">
                  <c:v>0.23274840109091738</c:v>
                </c:pt>
                <c:pt idx="46">
                  <c:v>0.22338545236065294</c:v>
                </c:pt>
                <c:pt idx="47">
                  <c:v>0.21509850571645761</c:v>
                </c:pt>
                <c:pt idx="48">
                  <c:v>0.19087395872021631</c:v>
                </c:pt>
                <c:pt idx="49">
                  <c:v>0.18458822972843697</c:v>
                </c:pt>
                <c:pt idx="50">
                  <c:v>0.17902767076344009</c:v>
                </c:pt>
                <c:pt idx="51">
                  <c:v>0.17384843812169451</c:v>
                </c:pt>
                <c:pt idx="52">
                  <c:v>0.1693302140481564</c:v>
                </c:pt>
                <c:pt idx="53">
                  <c:v>0.16491224841568769</c:v>
                </c:pt>
                <c:pt idx="54">
                  <c:v>0.16108361356295442</c:v>
                </c:pt>
                <c:pt idx="55">
                  <c:v>0.15761010624228744</c:v>
                </c:pt>
                <c:pt idx="56">
                  <c:v>0.1542811182924731</c:v>
                </c:pt>
                <c:pt idx="57">
                  <c:v>0.1513040516109154</c:v>
                </c:pt>
                <c:pt idx="58">
                  <c:v>0.13873390079537384</c:v>
                </c:pt>
                <c:pt idx="59">
                  <c:v>0.13638034752937264</c:v>
                </c:pt>
                <c:pt idx="60">
                  <c:v>0.1342268509922247</c:v>
                </c:pt>
                <c:pt idx="61">
                  <c:v>0.13246973795822459</c:v>
                </c:pt>
                <c:pt idx="62">
                  <c:v>0.13076110301032182</c:v>
                </c:pt>
                <c:pt idx="63">
                  <c:v>0.12916867075646324</c:v>
                </c:pt>
                <c:pt idx="64">
                  <c:v>0.12779255815161392</c:v>
                </c:pt>
                <c:pt idx="65">
                  <c:v>0.12646835751432836</c:v>
                </c:pt>
                <c:pt idx="66">
                  <c:v>0.12531942256541426</c:v>
                </c:pt>
                <c:pt idx="67">
                  <c:v>0.12431847033562408</c:v>
                </c:pt>
                <c:pt idx="68">
                  <c:v>0.11625224978615627</c:v>
                </c:pt>
                <c:pt idx="69">
                  <c:v>0.1155219629349313</c:v>
                </c:pt>
                <c:pt idx="70">
                  <c:v>0.11483957981104749</c:v>
                </c:pt>
                <c:pt idx="71">
                  <c:v>0.11431518438155615</c:v>
                </c:pt>
                <c:pt idx="72">
                  <c:v>0.11386597844099491</c:v>
                </c:pt>
                <c:pt idx="73">
                  <c:v>0.11344070614617364</c:v>
                </c:pt>
                <c:pt idx="74">
                  <c:v>0.11312981211130148</c:v>
                </c:pt>
                <c:pt idx="75">
                  <c:v>0.11300924272098639</c:v>
                </c:pt>
                <c:pt idx="76">
                  <c:v>0.11303898306725456</c:v>
                </c:pt>
                <c:pt idx="77">
                  <c:v>0.11292852407956046</c:v>
                </c:pt>
                <c:pt idx="78">
                  <c:v>0.10706599141329572</c:v>
                </c:pt>
                <c:pt idx="79">
                  <c:v>0.10713205843236417</c:v>
                </c:pt>
                <c:pt idx="80">
                  <c:v>0.10726800002956235</c:v>
                </c:pt>
                <c:pt idx="81">
                  <c:v>0.10738672183249195</c:v>
                </c:pt>
                <c:pt idx="82">
                  <c:v>0.1076518659891977</c:v>
                </c:pt>
                <c:pt idx="83">
                  <c:v>0.10800482220071426</c:v>
                </c:pt>
                <c:pt idx="84">
                  <c:v>0.10840460863227448</c:v>
                </c:pt>
                <c:pt idx="85">
                  <c:v>0.1088614730234623</c:v>
                </c:pt>
                <c:pt idx="86">
                  <c:v>0.1092703476389697</c:v>
                </c:pt>
                <c:pt idx="87">
                  <c:v>0.10976481895111792</c:v>
                </c:pt>
                <c:pt idx="88">
                  <c:v>0.10503820192136672</c:v>
                </c:pt>
                <c:pt idx="89">
                  <c:v>0.10553565110071769</c:v>
                </c:pt>
                <c:pt idx="90">
                  <c:v>0.10612812475142125</c:v>
                </c:pt>
                <c:pt idx="91">
                  <c:v>0.10675084117411944</c:v>
                </c:pt>
                <c:pt idx="92">
                  <c:v>0.10745433247537672</c:v>
                </c:pt>
                <c:pt idx="93">
                  <c:v>0.10818856042760325</c:v>
                </c:pt>
                <c:pt idx="94">
                  <c:v>0.10886078499950717</c:v>
                </c:pt>
                <c:pt idx="95">
                  <c:v>0.10952157442358658</c:v>
                </c:pt>
                <c:pt idx="96">
                  <c:v>0.11032982011402626</c:v>
                </c:pt>
                <c:pt idx="97">
                  <c:v>0.11107485805477291</c:v>
                </c:pt>
                <c:pt idx="98">
                  <c:v>0.10692265617553706</c:v>
                </c:pt>
                <c:pt idx="99">
                  <c:v>0.10768077812769761</c:v>
                </c:pt>
                <c:pt idx="100">
                  <c:v>0.10847182408888385</c:v>
                </c:pt>
                <c:pt idx="101">
                  <c:v>0.10942079475772981</c:v>
                </c:pt>
                <c:pt idx="102">
                  <c:v>0.11028464719918191</c:v>
                </c:pt>
                <c:pt idx="103">
                  <c:v>0.11122236342763976</c:v>
                </c:pt>
                <c:pt idx="104">
                  <c:v>0.11210626901535638</c:v>
                </c:pt>
                <c:pt idx="105">
                  <c:v>0.11307714088839613</c:v>
                </c:pt>
                <c:pt idx="106">
                  <c:v>0.11398460026505199</c:v>
                </c:pt>
                <c:pt idx="107">
                  <c:v>0.11488512891404933</c:v>
                </c:pt>
                <c:pt idx="108">
                  <c:v>0.11115394493430666</c:v>
                </c:pt>
                <c:pt idx="109">
                  <c:v>0.11210883535905444</c:v>
                </c:pt>
                <c:pt idx="110">
                  <c:v>0.11306460238234507</c:v>
                </c:pt>
                <c:pt idx="111">
                  <c:v>0.11402028992248973</c:v>
                </c:pt>
                <c:pt idx="112">
                  <c:v>0.1150881102517526</c:v>
                </c:pt>
                <c:pt idx="113">
                  <c:v>0.11609338575496675</c:v>
                </c:pt>
                <c:pt idx="114">
                  <c:v>0.11707462039787726</c:v>
                </c:pt>
                <c:pt idx="115">
                  <c:v>0.11811200691106051</c:v>
                </c:pt>
                <c:pt idx="116">
                  <c:v>0.11911596993041002</c:v>
                </c:pt>
                <c:pt idx="117">
                  <c:v>0.12018229040043844</c:v>
                </c:pt>
                <c:pt idx="118">
                  <c:v>0.11675866751756812</c:v>
                </c:pt>
                <c:pt idx="119">
                  <c:v>0.11783595497865054</c:v>
                </c:pt>
                <c:pt idx="120">
                  <c:v>0.11900227301576077</c:v>
                </c:pt>
                <c:pt idx="121">
                  <c:v>0.12013253690590149</c:v>
                </c:pt>
                <c:pt idx="122">
                  <c:v>0.12135491451526681</c:v>
                </c:pt>
                <c:pt idx="123">
                  <c:v>0.12260608710221491</c:v>
                </c:pt>
                <c:pt idx="124">
                  <c:v>0.1237142676633345</c:v>
                </c:pt>
                <c:pt idx="125">
                  <c:v>0.12492101957974601</c:v>
                </c:pt>
                <c:pt idx="126">
                  <c:v>0.12605476533607629</c:v>
                </c:pt>
                <c:pt idx="127">
                  <c:v>0.12747591418595883</c:v>
                </c:pt>
                <c:pt idx="128">
                  <c:v>0.1240533874248753</c:v>
                </c:pt>
                <c:pt idx="129">
                  <c:v>0.1252940672642408</c:v>
                </c:pt>
                <c:pt idx="130">
                  <c:v>0.12641325795679864</c:v>
                </c:pt>
                <c:pt idx="131">
                  <c:v>0.12756775027714251</c:v>
                </c:pt>
                <c:pt idx="132">
                  <c:v>0.12872580955326982</c:v>
                </c:pt>
                <c:pt idx="133">
                  <c:v>0.12983270862168789</c:v>
                </c:pt>
                <c:pt idx="134">
                  <c:v>0.13110394723627244</c:v>
                </c:pt>
                <c:pt idx="135">
                  <c:v>0.13231956686631841</c:v>
                </c:pt>
                <c:pt idx="136">
                  <c:v>0.13358565272426123</c:v>
                </c:pt>
                <c:pt idx="137">
                  <c:v>0.13493653107918938</c:v>
                </c:pt>
                <c:pt idx="138">
                  <c:v>0.1316982064141117</c:v>
                </c:pt>
                <c:pt idx="139">
                  <c:v>0.13294696395414302</c:v>
                </c:pt>
                <c:pt idx="140">
                  <c:v>0.13422715259093693</c:v>
                </c:pt>
                <c:pt idx="141">
                  <c:v>0.13543653618872908</c:v>
                </c:pt>
                <c:pt idx="142">
                  <c:v>0.13675019630342833</c:v>
                </c:pt>
                <c:pt idx="143">
                  <c:v>0.13796859768904984</c:v>
                </c:pt>
                <c:pt idx="144">
                  <c:v>0.13923807367224719</c:v>
                </c:pt>
                <c:pt idx="145">
                  <c:v>0.14044836098667962</c:v>
                </c:pt>
                <c:pt idx="146">
                  <c:v>0.14162579163247419</c:v>
                </c:pt>
                <c:pt idx="147">
                  <c:v>0.14282145068036259</c:v>
                </c:pt>
                <c:pt idx="148">
                  <c:v>0.13944337601712192</c:v>
                </c:pt>
                <c:pt idx="149">
                  <c:v>0.14080532533196116</c:v>
                </c:pt>
                <c:pt idx="150">
                  <c:v>0.14199438754061988</c:v>
                </c:pt>
                <c:pt idx="151">
                  <c:v>0.14331522968844604</c:v>
                </c:pt>
                <c:pt idx="152">
                  <c:v>0.14446029001908495</c:v>
                </c:pt>
                <c:pt idx="153">
                  <c:v>0.1457434368478106</c:v>
                </c:pt>
                <c:pt idx="154">
                  <c:v>0.14727148131729945</c:v>
                </c:pt>
                <c:pt idx="155">
                  <c:v>0.14868497564054325</c:v>
                </c:pt>
                <c:pt idx="156">
                  <c:v>0.14999032650764693</c:v>
                </c:pt>
                <c:pt idx="157">
                  <c:v>0.15118552171435851</c:v>
                </c:pt>
                <c:pt idx="158">
                  <c:v>0.14788295489241918</c:v>
                </c:pt>
                <c:pt idx="159">
                  <c:v>0.14924111192136799</c:v>
                </c:pt>
                <c:pt idx="160">
                  <c:v>0.15065436772429022</c:v>
                </c:pt>
                <c:pt idx="161">
                  <c:v>0.15180324837631437</c:v>
                </c:pt>
                <c:pt idx="162">
                  <c:v>0.15322251854335148</c:v>
                </c:pt>
                <c:pt idx="163">
                  <c:v>0.15452303170897003</c:v>
                </c:pt>
                <c:pt idx="164">
                  <c:v>0.15617056151520409</c:v>
                </c:pt>
                <c:pt idx="165">
                  <c:v>0.15782924185419811</c:v>
                </c:pt>
                <c:pt idx="166">
                  <c:v>0.15914987241101458</c:v>
                </c:pt>
                <c:pt idx="167">
                  <c:v>0.1605754091717177</c:v>
                </c:pt>
                <c:pt idx="168">
                  <c:v>0.15741655757096229</c:v>
                </c:pt>
                <c:pt idx="169">
                  <c:v>0.15887734859358352</c:v>
                </c:pt>
                <c:pt idx="170">
                  <c:v>0.16028853523891665</c:v>
                </c:pt>
                <c:pt idx="171">
                  <c:v>0.16172386163035715</c:v>
                </c:pt>
                <c:pt idx="172">
                  <c:v>0.1631631622996399</c:v>
                </c:pt>
                <c:pt idx="173">
                  <c:v>0.16479947546086265</c:v>
                </c:pt>
                <c:pt idx="174">
                  <c:v>0.16636845278440943</c:v>
                </c:pt>
                <c:pt idx="175">
                  <c:v>0.16821779770223136</c:v>
                </c:pt>
                <c:pt idx="176">
                  <c:v>0.16998659876004613</c:v>
                </c:pt>
                <c:pt idx="177">
                  <c:v>0.17187754460469123</c:v>
                </c:pt>
                <c:pt idx="178">
                  <c:v>0.16908780341807236</c:v>
                </c:pt>
                <c:pt idx="179">
                  <c:v>0.17067936409934528</c:v>
                </c:pt>
                <c:pt idx="180">
                  <c:v>0.17261815285652041</c:v>
                </c:pt>
                <c:pt idx="181">
                  <c:v>0.17426237796425412</c:v>
                </c:pt>
                <c:pt idx="182">
                  <c:v>0.176110363293039</c:v>
                </c:pt>
                <c:pt idx="183">
                  <c:v>0.17782420587064771</c:v>
                </c:pt>
                <c:pt idx="184">
                  <c:v>0.17954740825403515</c:v>
                </c:pt>
                <c:pt idx="185">
                  <c:v>0.18115527124478478</c:v>
                </c:pt>
                <c:pt idx="186">
                  <c:v>0.18262535048273473</c:v>
                </c:pt>
                <c:pt idx="187">
                  <c:v>0.18419049591563755</c:v>
                </c:pt>
                <c:pt idx="188">
                  <c:v>0.18118478174829775</c:v>
                </c:pt>
                <c:pt idx="189">
                  <c:v>0.18272230719262073</c:v>
                </c:pt>
                <c:pt idx="190">
                  <c:v>0.18429870871652515</c:v>
                </c:pt>
                <c:pt idx="191">
                  <c:v>0.18601041548109318</c:v>
                </c:pt>
                <c:pt idx="192">
                  <c:v>0.18767422100661887</c:v>
                </c:pt>
                <c:pt idx="193">
                  <c:v>0.18931391843765819</c:v>
                </c:pt>
                <c:pt idx="194">
                  <c:v>0.19099475969332441</c:v>
                </c:pt>
                <c:pt idx="195">
                  <c:v>0.19294220499938894</c:v>
                </c:pt>
                <c:pt idx="196">
                  <c:v>0.19486443304058954</c:v>
                </c:pt>
                <c:pt idx="197">
                  <c:v>0.19671995790060459</c:v>
                </c:pt>
                <c:pt idx="198">
                  <c:v>0.19349044265310764</c:v>
                </c:pt>
                <c:pt idx="199">
                  <c:v>0.19511986165078851</c:v>
                </c:pt>
                <c:pt idx="200">
                  <c:v>0.19714730967191205</c:v>
                </c:pt>
                <c:pt idx="201">
                  <c:v>0.1989016197353034</c:v>
                </c:pt>
                <c:pt idx="202">
                  <c:v>0.20049220731930995</c:v>
                </c:pt>
                <c:pt idx="203">
                  <c:v>0.20210817237154907</c:v>
                </c:pt>
                <c:pt idx="204">
                  <c:v>0.20377590246977642</c:v>
                </c:pt>
                <c:pt idx="205">
                  <c:v>0.20559113545300334</c:v>
                </c:pt>
                <c:pt idx="206">
                  <c:v>0.20738546075980585</c:v>
                </c:pt>
                <c:pt idx="207">
                  <c:v>0.2090978664250448</c:v>
                </c:pt>
                <c:pt idx="208">
                  <c:v>0.20579517202967346</c:v>
                </c:pt>
                <c:pt idx="209">
                  <c:v>0.20771634398388839</c:v>
                </c:pt>
                <c:pt idx="210">
                  <c:v>0.20937161387052824</c:v>
                </c:pt>
                <c:pt idx="211">
                  <c:v>0.2109426987249412</c:v>
                </c:pt>
                <c:pt idx="212">
                  <c:v>0.21262962441066777</c:v>
                </c:pt>
                <c:pt idx="213">
                  <c:v>0.21411486723157222</c:v>
                </c:pt>
                <c:pt idx="214">
                  <c:v>0.21563821453470253</c:v>
                </c:pt>
                <c:pt idx="215">
                  <c:v>0.21719213507434373</c:v>
                </c:pt>
                <c:pt idx="216">
                  <c:v>0.21864787447664827</c:v>
                </c:pt>
                <c:pt idx="217">
                  <c:v>0.21995791393309738</c:v>
                </c:pt>
                <c:pt idx="218">
                  <c:v>0.21658132209833525</c:v>
                </c:pt>
                <c:pt idx="219">
                  <c:v>0.21801200854972452</c:v>
                </c:pt>
                <c:pt idx="220">
                  <c:v>0.21942239484651821</c:v>
                </c:pt>
                <c:pt idx="221">
                  <c:v>0.22086630122151302</c:v>
                </c:pt>
                <c:pt idx="222">
                  <c:v>0.22249274459418572</c:v>
                </c:pt>
                <c:pt idx="223">
                  <c:v>0.2241319092950205</c:v>
                </c:pt>
                <c:pt idx="224">
                  <c:v>0.22568852895468774</c:v>
                </c:pt>
                <c:pt idx="225">
                  <c:v>0.22731287016667023</c:v>
                </c:pt>
                <c:pt idx="226">
                  <c:v>0.22925900499388885</c:v>
                </c:pt>
                <c:pt idx="227">
                  <c:v>0.23141095892962954</c:v>
                </c:pt>
                <c:pt idx="228">
                  <c:v>0.22856614432374217</c:v>
                </c:pt>
                <c:pt idx="229">
                  <c:v>0.23011153990505567</c:v>
                </c:pt>
                <c:pt idx="230">
                  <c:v>0.2323827818240336</c:v>
                </c:pt>
                <c:pt idx="231">
                  <c:v>0.23442718376809324</c:v>
                </c:pt>
                <c:pt idx="232">
                  <c:v>0.23625544766109602</c:v>
                </c:pt>
                <c:pt idx="233">
                  <c:v>0.23793770742448106</c:v>
                </c:pt>
                <c:pt idx="234">
                  <c:v>0.23981556983480071</c:v>
                </c:pt>
                <c:pt idx="235">
                  <c:v>0.24173827227197076</c:v>
                </c:pt>
                <c:pt idx="236">
                  <c:v>0.24341396978208868</c:v>
                </c:pt>
                <c:pt idx="237">
                  <c:v>0.24502689262563787</c:v>
                </c:pt>
                <c:pt idx="238">
                  <c:v>0.24192509914702481</c:v>
                </c:pt>
                <c:pt idx="239">
                  <c:v>0.24385526735663593</c:v>
                </c:pt>
                <c:pt idx="240">
                  <c:v>0.24579993457139912</c:v>
                </c:pt>
                <c:pt idx="241">
                  <c:v>0.24765775117453054</c:v>
                </c:pt>
                <c:pt idx="242">
                  <c:v>0.24950204967674533</c:v>
                </c:pt>
                <c:pt idx="243">
                  <c:v>0.25126663677145322</c:v>
                </c:pt>
                <c:pt idx="244">
                  <c:v>0.25347836939976681</c:v>
                </c:pt>
                <c:pt idx="245">
                  <c:v>0.25568441952432674</c:v>
                </c:pt>
                <c:pt idx="246">
                  <c:v>0.25772929873143197</c:v>
                </c:pt>
                <c:pt idx="247">
                  <c:v>0.25992704630648283</c:v>
                </c:pt>
                <c:pt idx="248">
                  <c:v>0.25696128653909767</c:v>
                </c:pt>
                <c:pt idx="249">
                  <c:v>0.25929838223267754</c:v>
                </c:pt>
                <c:pt idx="250">
                  <c:v>0.26195577536017034</c:v>
                </c:pt>
                <c:pt idx="251">
                  <c:v>0.26385444621510906</c:v>
                </c:pt>
                <c:pt idx="252">
                  <c:v>0.2663310196455605</c:v>
                </c:pt>
                <c:pt idx="253">
                  <c:v>0.26848905914816196</c:v>
                </c:pt>
                <c:pt idx="254">
                  <c:v>0.27078281918811531</c:v>
                </c:pt>
                <c:pt idx="255">
                  <c:v>0.27308533108239924</c:v>
                </c:pt>
                <c:pt idx="256">
                  <c:v>0.27539017558671075</c:v>
                </c:pt>
                <c:pt idx="257">
                  <c:v>0.27788994838358305</c:v>
                </c:pt>
                <c:pt idx="258">
                  <c:v>0.27503399537804224</c:v>
                </c:pt>
                <c:pt idx="259">
                  <c:v>0.27761014341381374</c:v>
                </c:pt>
                <c:pt idx="260">
                  <c:v>0.28023432980255725</c:v>
                </c:pt>
                <c:pt idx="261">
                  <c:v>0.28296360717751429</c:v>
                </c:pt>
                <c:pt idx="262">
                  <c:v>0.2858960481914613</c:v>
                </c:pt>
                <c:pt idx="263">
                  <c:v>0.28899759578894041</c:v>
                </c:pt>
                <c:pt idx="264">
                  <c:v>0.29182635522554123</c:v>
                </c:pt>
                <c:pt idx="265">
                  <c:v>0.29452030624792774</c:v>
                </c:pt>
                <c:pt idx="266">
                  <c:v>0.29766740315026474</c:v>
                </c:pt>
                <c:pt idx="267">
                  <c:v>0.30070940883513081</c:v>
                </c:pt>
                <c:pt idx="268">
                  <c:v>0.29779080263395552</c:v>
                </c:pt>
                <c:pt idx="269">
                  <c:v>0.30031714715504126</c:v>
                </c:pt>
                <c:pt idx="270">
                  <c:v>0.30320432788468049</c:v>
                </c:pt>
                <c:pt idx="271">
                  <c:v>0.306226811697349</c:v>
                </c:pt>
                <c:pt idx="272">
                  <c:v>0.30903480202319489</c:v>
                </c:pt>
                <c:pt idx="273">
                  <c:v>0.31189155484167097</c:v>
                </c:pt>
                <c:pt idx="274">
                  <c:v>0.31469519451045225</c:v>
                </c:pt>
                <c:pt idx="275">
                  <c:v>0.31710267211482485</c:v>
                </c:pt>
                <c:pt idx="276">
                  <c:v>0.31976550905254031</c:v>
                </c:pt>
                <c:pt idx="277">
                  <c:v>0.32176420031331865</c:v>
                </c:pt>
                <c:pt idx="278">
                  <c:v>0.31772342300139367</c:v>
                </c:pt>
                <c:pt idx="279">
                  <c:v>0.31976822568885477</c:v>
                </c:pt>
                <c:pt idx="280">
                  <c:v>0.32127495693956148</c:v>
                </c:pt>
                <c:pt idx="281">
                  <c:v>0.32303919594815955</c:v>
                </c:pt>
                <c:pt idx="282">
                  <c:v>0.32458520365594845</c:v>
                </c:pt>
                <c:pt idx="283">
                  <c:v>0.32679051803669468</c:v>
                </c:pt>
                <c:pt idx="284">
                  <c:v>0.32883617580536839</c:v>
                </c:pt>
                <c:pt idx="285">
                  <c:v>0.33091587186183119</c:v>
                </c:pt>
                <c:pt idx="286">
                  <c:v>0.33332926954966163</c:v>
                </c:pt>
                <c:pt idx="287">
                  <c:v>0.33569245105845041</c:v>
                </c:pt>
                <c:pt idx="288">
                  <c:v>0.33285130575963673</c:v>
                </c:pt>
                <c:pt idx="289">
                  <c:v>0.33578641248503538</c:v>
                </c:pt>
                <c:pt idx="290">
                  <c:v>0.33855785115500381</c:v>
                </c:pt>
                <c:pt idx="291">
                  <c:v>0.34140359858908664</c:v>
                </c:pt>
                <c:pt idx="292">
                  <c:v>0.34452387294051262</c:v>
                </c:pt>
                <c:pt idx="293">
                  <c:v>0.34771031375659012</c:v>
                </c:pt>
                <c:pt idx="294">
                  <c:v>0.35025807222514632</c:v>
                </c:pt>
                <c:pt idx="295">
                  <c:v>0.35349704471630877</c:v>
                </c:pt>
                <c:pt idx="296">
                  <c:v>0.35584241255077065</c:v>
                </c:pt>
                <c:pt idx="297">
                  <c:v>0.35871569509674361</c:v>
                </c:pt>
                <c:pt idx="298">
                  <c:v>0.35564337376681948</c:v>
                </c:pt>
                <c:pt idx="299">
                  <c:v>0.35872894809432954</c:v>
                </c:pt>
                <c:pt idx="300">
                  <c:v>0.36152238669171954</c:v>
                </c:pt>
                <c:pt idx="301">
                  <c:v>0.36419210530651597</c:v>
                </c:pt>
                <c:pt idx="302">
                  <c:v>0.3673978803254111</c:v>
                </c:pt>
                <c:pt idx="303">
                  <c:v>0.37126660775572334</c:v>
                </c:pt>
                <c:pt idx="304">
                  <c:v>0.374273885889428</c:v>
                </c:pt>
                <c:pt idx="305">
                  <c:v>0.3776567003381468</c:v>
                </c:pt>
                <c:pt idx="306">
                  <c:v>0.38094633831454983</c:v>
                </c:pt>
                <c:pt idx="307">
                  <c:v>0.38463169204087899</c:v>
                </c:pt>
                <c:pt idx="308">
                  <c:v>0.38202109332258177</c:v>
                </c:pt>
                <c:pt idx="309">
                  <c:v>0.38496542313385151</c:v>
                </c:pt>
                <c:pt idx="310">
                  <c:v>0.38872330711728531</c:v>
                </c:pt>
                <c:pt idx="311">
                  <c:v>0.39188756014407955</c:v>
                </c:pt>
                <c:pt idx="312">
                  <c:v>0.39589009603143299</c:v>
                </c:pt>
                <c:pt idx="313">
                  <c:v>0.39957058381514582</c:v>
                </c:pt>
                <c:pt idx="314">
                  <c:v>0.40306503450725295</c:v>
                </c:pt>
                <c:pt idx="315">
                  <c:v>0.40707284852992787</c:v>
                </c:pt>
                <c:pt idx="316">
                  <c:v>0.41019092098473259</c:v>
                </c:pt>
                <c:pt idx="317">
                  <c:v>0.41437638387447534</c:v>
                </c:pt>
                <c:pt idx="318">
                  <c:v>0.4114796435228294</c:v>
                </c:pt>
                <c:pt idx="319">
                  <c:v>0.41456069939717954</c:v>
                </c:pt>
                <c:pt idx="320">
                  <c:v>0.41758994950215855</c:v>
                </c:pt>
                <c:pt idx="321">
                  <c:v>0.42078413600166842</c:v>
                </c:pt>
                <c:pt idx="322">
                  <c:v>0.42364566901877282</c:v>
                </c:pt>
                <c:pt idx="323">
                  <c:v>0.42578612628558249</c:v>
                </c:pt>
                <c:pt idx="324">
                  <c:v>0.42857566955888471</c:v>
                </c:pt>
                <c:pt idx="325">
                  <c:v>0.43131978614150679</c:v>
                </c:pt>
                <c:pt idx="326">
                  <c:v>0.4347520625196224</c:v>
                </c:pt>
                <c:pt idx="327">
                  <c:v>0.43746495491501114</c:v>
                </c:pt>
                <c:pt idx="328">
                  <c:v>0.43449711545353847</c:v>
                </c:pt>
                <c:pt idx="329">
                  <c:v>0.43848364197957346</c:v>
                </c:pt>
                <c:pt idx="330">
                  <c:v>0.44254637216758586</c:v>
                </c:pt>
                <c:pt idx="331">
                  <c:v>0.44660964339551179</c:v>
                </c:pt>
                <c:pt idx="332">
                  <c:v>0.45051454832201415</c:v>
                </c:pt>
                <c:pt idx="333">
                  <c:v>0.45482694172280552</c:v>
                </c:pt>
                <c:pt idx="334">
                  <c:v>0.45897901392680629</c:v>
                </c:pt>
                <c:pt idx="335">
                  <c:v>0.46314725058367451</c:v>
                </c:pt>
                <c:pt idx="336">
                  <c:v>0.46749671992139408</c:v>
                </c:pt>
                <c:pt idx="337">
                  <c:v>0.47158778760323611</c:v>
                </c:pt>
                <c:pt idx="338">
                  <c:v>0.46944979764233491</c:v>
                </c:pt>
                <c:pt idx="339">
                  <c:v>0.47529737129392452</c:v>
                </c:pt>
                <c:pt idx="340">
                  <c:v>0.48159060639826179</c:v>
                </c:pt>
                <c:pt idx="341">
                  <c:v>0.48787658534795114</c:v>
                </c:pt>
                <c:pt idx="342">
                  <c:v>0.49478988404734869</c:v>
                </c:pt>
                <c:pt idx="343">
                  <c:v>0.50227539181243319</c:v>
                </c:pt>
                <c:pt idx="344">
                  <c:v>0.50926324061566886</c:v>
                </c:pt>
                <c:pt idx="345">
                  <c:v>0.51685022853462248</c:v>
                </c:pt>
                <c:pt idx="346">
                  <c:v>0.52388647876617456</c:v>
                </c:pt>
                <c:pt idx="347">
                  <c:v>0.53163295751727835</c:v>
                </c:pt>
                <c:pt idx="348">
                  <c:v>0.53109027066993086</c:v>
                </c:pt>
                <c:pt idx="349">
                  <c:v>0.53843297704226856</c:v>
                </c:pt>
                <c:pt idx="350">
                  <c:v>0.54555741936756152</c:v>
                </c:pt>
                <c:pt idx="351">
                  <c:v>0.55302964454535286</c:v>
                </c:pt>
                <c:pt idx="352">
                  <c:v>0.55965869395609169</c:v>
                </c:pt>
                <c:pt idx="353">
                  <c:v>0.56602646954269931</c:v>
                </c:pt>
                <c:pt idx="354">
                  <c:v>0.57208645935118452</c:v>
                </c:pt>
                <c:pt idx="355">
                  <c:v>0.57641297370562017</c:v>
                </c:pt>
                <c:pt idx="356">
                  <c:v>0.58172258401298382</c:v>
                </c:pt>
                <c:pt idx="357">
                  <c:v>0.58543914685665166</c:v>
                </c:pt>
                <c:pt idx="358">
                  <c:v>0.58010157318174949</c:v>
                </c:pt>
                <c:pt idx="359">
                  <c:v>0.58389745980942676</c:v>
                </c:pt>
                <c:pt idx="360">
                  <c:v>0.58731211051585608</c:v>
                </c:pt>
                <c:pt idx="361">
                  <c:v>0.59121655078357893</c:v>
                </c:pt>
                <c:pt idx="362">
                  <c:v>0.5955380438242901</c:v>
                </c:pt>
                <c:pt idx="363">
                  <c:v>0.59864844327673428</c:v>
                </c:pt>
                <c:pt idx="364">
                  <c:v>0.60383328853210161</c:v>
                </c:pt>
                <c:pt idx="365">
                  <c:v>0.6081906810352552</c:v>
                </c:pt>
                <c:pt idx="366">
                  <c:v>0.61287384153032864</c:v>
                </c:pt>
                <c:pt idx="367">
                  <c:v>0.61887546846664254</c:v>
                </c:pt>
                <c:pt idx="368">
                  <c:v>0.61500133946338065</c:v>
                </c:pt>
                <c:pt idx="369">
                  <c:v>0.62068767562244354</c:v>
                </c:pt>
                <c:pt idx="370">
                  <c:v>0.62654492551116059</c:v>
                </c:pt>
                <c:pt idx="371">
                  <c:v>0.63251604091481461</c:v>
                </c:pt>
                <c:pt idx="372">
                  <c:v>0.63777249677437686</c:v>
                </c:pt>
                <c:pt idx="373">
                  <c:v>0.64244338453992755</c:v>
                </c:pt>
                <c:pt idx="374">
                  <c:v>0.64793053536468026</c:v>
                </c:pt>
                <c:pt idx="375">
                  <c:v>0.65281444644902897</c:v>
                </c:pt>
                <c:pt idx="376">
                  <c:v>0.65742893686410786</c:v>
                </c:pt>
                <c:pt idx="377">
                  <c:v>0.66106513347366158</c:v>
                </c:pt>
                <c:pt idx="378">
                  <c:v>0.65733858206593387</c:v>
                </c:pt>
                <c:pt idx="379">
                  <c:v>0.66215108600334838</c:v>
                </c:pt>
                <c:pt idx="380">
                  <c:v>0.66686245350222872</c:v>
                </c:pt>
                <c:pt idx="381">
                  <c:v>0.67178726952264756</c:v>
                </c:pt>
                <c:pt idx="382">
                  <c:v>0.67721237298399828</c:v>
                </c:pt>
                <c:pt idx="383">
                  <c:v>0.68330583191991057</c:v>
                </c:pt>
                <c:pt idx="384">
                  <c:v>0.68923029069315189</c:v>
                </c:pt>
                <c:pt idx="385">
                  <c:v>0.69341012419209092</c:v>
                </c:pt>
                <c:pt idx="386">
                  <c:v>0.69919702517773896</c:v>
                </c:pt>
                <c:pt idx="387">
                  <c:v>0.70350720640656039</c:v>
                </c:pt>
                <c:pt idx="388">
                  <c:v>0.69823774401633398</c:v>
                </c:pt>
                <c:pt idx="389">
                  <c:v>0.70199227324462632</c:v>
                </c:pt>
                <c:pt idx="390">
                  <c:v>0.70522994639612668</c:v>
                </c:pt>
                <c:pt idx="391">
                  <c:v>0.70910025182803871</c:v>
                </c:pt>
                <c:pt idx="392">
                  <c:v>0.71389711412786139</c:v>
                </c:pt>
                <c:pt idx="393">
                  <c:v>0.72010709118251481</c:v>
                </c:pt>
                <c:pt idx="394">
                  <c:v>0.72700940519706581</c:v>
                </c:pt>
                <c:pt idx="395">
                  <c:v>0.73548573530496997</c:v>
                </c:pt>
                <c:pt idx="396">
                  <c:v>0.74432766687906349</c:v>
                </c:pt>
                <c:pt idx="397">
                  <c:v>0.75472265900250124</c:v>
                </c:pt>
                <c:pt idx="398">
                  <c:v>0.75665731687048865</c:v>
                </c:pt>
                <c:pt idx="399">
                  <c:v>0.76934180917889194</c:v>
                </c:pt>
                <c:pt idx="400">
                  <c:v>0.78217120796681994</c:v>
                </c:pt>
                <c:pt idx="401">
                  <c:v>0.79546854543758805</c:v>
                </c:pt>
                <c:pt idx="402">
                  <c:v>0.80978534184182605</c:v>
                </c:pt>
                <c:pt idx="403">
                  <c:v>0.82300267523839887</c:v>
                </c:pt>
                <c:pt idx="404">
                  <c:v>0.83645825246519467</c:v>
                </c:pt>
                <c:pt idx="405">
                  <c:v>0.84726672174576367</c:v>
                </c:pt>
                <c:pt idx="406">
                  <c:v>0.8589502327530335</c:v>
                </c:pt>
                <c:pt idx="407">
                  <c:v>0.87124397846954893</c:v>
                </c:pt>
                <c:pt idx="408">
                  <c:v>0.86960523112323673</c:v>
                </c:pt>
                <c:pt idx="409">
                  <c:v>0.88026816370275551</c:v>
                </c:pt>
                <c:pt idx="410">
                  <c:v>0.88849103274511509</c:v>
                </c:pt>
                <c:pt idx="411">
                  <c:v>0.90085429335670542</c:v>
                </c:pt>
                <c:pt idx="412">
                  <c:v>0.91138338429049193</c:v>
                </c:pt>
                <c:pt idx="413">
                  <c:v>0.91938678447282673</c:v>
                </c:pt>
                <c:pt idx="414">
                  <c:v>0.9279402114124895</c:v>
                </c:pt>
                <c:pt idx="415">
                  <c:v>0.93497378922058194</c:v>
                </c:pt>
                <c:pt idx="416">
                  <c:v>0.94393817783320255</c:v>
                </c:pt>
                <c:pt idx="417">
                  <c:v>0.94984432900552096</c:v>
                </c:pt>
                <c:pt idx="418">
                  <c:v>0.94382170637920093</c:v>
                </c:pt>
                <c:pt idx="419">
                  <c:v>0.94879953722253541</c:v>
                </c:pt>
                <c:pt idx="420">
                  <c:v>0.95410470068703024</c:v>
                </c:pt>
                <c:pt idx="421">
                  <c:v>0.95866182701857772</c:v>
                </c:pt>
                <c:pt idx="422">
                  <c:v>0.96235053482626631</c:v>
                </c:pt>
                <c:pt idx="423">
                  <c:v>0.9681720418928137</c:v>
                </c:pt>
                <c:pt idx="424">
                  <c:v>0.97372602426407084</c:v>
                </c:pt>
                <c:pt idx="425">
                  <c:v>0.98373912510291217</c:v>
                </c:pt>
                <c:pt idx="426">
                  <c:v>0.99090979846920102</c:v>
                </c:pt>
                <c:pt idx="427">
                  <c:v>1.0013331073558625</c:v>
                </c:pt>
                <c:pt idx="428">
                  <c:v>1.0008097633919784</c:v>
                </c:pt>
                <c:pt idx="429">
                  <c:v>1.0109090025595981</c:v>
                </c:pt>
                <c:pt idx="430">
                  <c:v>1.0243298748373</c:v>
                </c:pt>
                <c:pt idx="431">
                  <c:v>1.0395096378848063</c:v>
                </c:pt>
                <c:pt idx="432">
                  <c:v>1.0569385388268622</c:v>
                </c:pt>
                <c:pt idx="433">
                  <c:v>1.0732497381901487</c:v>
                </c:pt>
                <c:pt idx="434">
                  <c:v>1.0867040727262365</c:v>
                </c:pt>
                <c:pt idx="435">
                  <c:v>1.1059053827814973</c:v>
                </c:pt>
                <c:pt idx="436">
                  <c:v>1.1276190551585576</c:v>
                </c:pt>
                <c:pt idx="437">
                  <c:v>1.1479184185654967</c:v>
                </c:pt>
                <c:pt idx="438">
                  <c:v>1.1567394027409137</c:v>
                </c:pt>
                <c:pt idx="439">
                  <c:v>1.1767074699080291</c:v>
                </c:pt>
                <c:pt idx="440">
                  <c:v>1.1984953039670303</c:v>
                </c:pt>
                <c:pt idx="441">
                  <c:v>1.2225110759381355</c:v>
                </c:pt>
                <c:pt idx="442">
                  <c:v>1.2423108229149251</c:v>
                </c:pt>
                <c:pt idx="443">
                  <c:v>1.267284867809108</c:v>
                </c:pt>
                <c:pt idx="444">
                  <c:v>1.2963539981515613</c:v>
                </c:pt>
                <c:pt idx="445">
                  <c:v>1.3345880726797268</c:v>
                </c:pt>
                <c:pt idx="446">
                  <c:v>1.384604831008035</c:v>
                </c:pt>
                <c:pt idx="447">
                  <c:v>1.4408168869832774</c:v>
                </c:pt>
                <c:pt idx="448">
                  <c:v>1.5055291514094031</c:v>
                </c:pt>
                <c:pt idx="449">
                  <c:v>1.5905370949036486</c:v>
                </c:pt>
                <c:pt idx="450">
                  <c:v>1.6962200105609317</c:v>
                </c:pt>
                <c:pt idx="451">
                  <c:v>1.8033421042641247</c:v>
                </c:pt>
                <c:pt idx="452">
                  <c:v>1.8976133288261778</c:v>
                </c:pt>
                <c:pt idx="453">
                  <c:v>1.9843067932247389</c:v>
                </c:pt>
                <c:pt idx="454">
                  <c:v>2.088327024024843</c:v>
                </c:pt>
                <c:pt idx="455">
                  <c:v>2.1799415694008069</c:v>
                </c:pt>
                <c:pt idx="456">
                  <c:v>2.2149236836047996</c:v>
                </c:pt>
                <c:pt idx="457">
                  <c:v>2.2361841893246144</c:v>
                </c:pt>
                <c:pt idx="458">
                  <c:v>2.2136390124623149</c:v>
                </c:pt>
                <c:pt idx="459">
                  <c:v>2.1410849476023874</c:v>
                </c:pt>
                <c:pt idx="460">
                  <c:v>2.0901242374420419</c:v>
                </c:pt>
                <c:pt idx="461">
                  <c:v>2.0554957119981556</c:v>
                </c:pt>
                <c:pt idx="462">
                  <c:v>2.0527371631948701</c:v>
                </c:pt>
                <c:pt idx="463">
                  <c:v>2.0660133551473434</c:v>
                </c:pt>
                <c:pt idx="464">
                  <c:v>2.0942690524105645</c:v>
                </c:pt>
                <c:pt idx="465">
                  <c:v>2.1042499326437363</c:v>
                </c:pt>
                <c:pt idx="466">
                  <c:v>2.0983425264421935</c:v>
                </c:pt>
                <c:pt idx="467">
                  <c:v>2.0367094556810472</c:v>
                </c:pt>
                <c:pt idx="468">
                  <c:v>1.9392083452761737</c:v>
                </c:pt>
                <c:pt idx="469">
                  <c:v>1.8686983631216392</c:v>
                </c:pt>
                <c:pt idx="470">
                  <c:v>1.8139299676965037</c:v>
                </c:pt>
                <c:pt idx="471">
                  <c:v>1.7725097771541611</c:v>
                </c:pt>
                <c:pt idx="472">
                  <c:v>1.7152752765699399</c:v>
                </c:pt>
                <c:pt idx="473">
                  <c:v>1.672979769981948</c:v>
                </c:pt>
                <c:pt idx="474">
                  <c:v>1.6493749552147519</c:v>
                </c:pt>
                <c:pt idx="475">
                  <c:v>1.6168826722343508</c:v>
                </c:pt>
                <c:pt idx="476">
                  <c:v>1.5944496507085799</c:v>
                </c:pt>
                <c:pt idx="477">
                  <c:v>1.5843549413117783</c:v>
                </c:pt>
                <c:pt idx="478">
                  <c:v>1.5847355359998312</c:v>
                </c:pt>
                <c:pt idx="479">
                  <c:v>1.5947035912080294</c:v>
                </c:pt>
                <c:pt idx="480">
                  <c:v>1.5885419746179426</c:v>
                </c:pt>
                <c:pt idx="481">
                  <c:v>1.587813797369422</c:v>
                </c:pt>
                <c:pt idx="482">
                  <c:v>1.5789584580721656</c:v>
                </c:pt>
                <c:pt idx="483">
                  <c:v>1.5771361696988602</c:v>
                </c:pt>
                <c:pt idx="484">
                  <c:v>1.5741090268820195</c:v>
                </c:pt>
                <c:pt idx="485">
                  <c:v>1.5537262791725561</c:v>
                </c:pt>
                <c:pt idx="486">
                  <c:v>1.5347862938103136</c:v>
                </c:pt>
                <c:pt idx="487">
                  <c:v>1.5116142959503791</c:v>
                </c:pt>
                <c:pt idx="488">
                  <c:v>1.4716014309649623</c:v>
                </c:pt>
                <c:pt idx="489">
                  <c:v>1.4495707965351123</c:v>
                </c:pt>
                <c:pt idx="490">
                  <c:v>1.4335519027753036</c:v>
                </c:pt>
                <c:pt idx="491">
                  <c:v>1.4147858044199804</c:v>
                </c:pt>
                <c:pt idx="492">
                  <c:v>1.3984998370097121</c:v>
                </c:pt>
                <c:pt idx="493">
                  <c:v>1.3790532640681292</c:v>
                </c:pt>
                <c:pt idx="494">
                  <c:v>1.3504278187862275</c:v>
                </c:pt>
                <c:pt idx="495">
                  <c:v>1.3212171246285089</c:v>
                </c:pt>
                <c:pt idx="496">
                  <c:v>1.2944467287518475</c:v>
                </c:pt>
                <c:pt idx="497">
                  <c:v>1.2776013312995957</c:v>
                </c:pt>
                <c:pt idx="498">
                  <c:v>1.2483249425906444</c:v>
                </c:pt>
                <c:pt idx="499">
                  <c:v>1.2352001191625641</c:v>
                </c:pt>
                <c:pt idx="500">
                  <c:v>1.2227876765700976</c:v>
                </c:pt>
                <c:pt idx="501">
                  <c:v>1.2097453838140957</c:v>
                </c:pt>
                <c:pt idx="502">
                  <c:v>1.2065790764653781</c:v>
                </c:pt>
                <c:pt idx="503">
                  <c:v>1.2019120337086708</c:v>
                </c:pt>
                <c:pt idx="504">
                  <c:v>1.2045779019396445</c:v>
                </c:pt>
                <c:pt idx="505">
                  <c:v>1.209276293632346</c:v>
                </c:pt>
                <c:pt idx="506">
                  <c:v>1.2104312476845132</c:v>
                </c:pt>
                <c:pt idx="507">
                  <c:v>1.2179554024478763</c:v>
                </c:pt>
                <c:pt idx="508">
                  <c:v>1.209111315605288</c:v>
                </c:pt>
                <c:pt idx="509">
                  <c:v>1.2135033910237154</c:v>
                </c:pt>
                <c:pt idx="510">
                  <c:v>1.2162030463609566</c:v>
                </c:pt>
                <c:pt idx="511">
                  <c:v>1.2166773478235955</c:v>
                </c:pt>
                <c:pt idx="512">
                  <c:v>1.2267484443349412</c:v>
                </c:pt>
                <c:pt idx="513">
                  <c:v>1.2277101113048769</c:v>
                </c:pt>
                <c:pt idx="514">
                  <c:v>1.2256453152800477</c:v>
                </c:pt>
                <c:pt idx="515">
                  <c:v>1.2287473967452871</c:v>
                </c:pt>
                <c:pt idx="516">
                  <c:v>1.2254669871118211</c:v>
                </c:pt>
                <c:pt idx="517">
                  <c:v>1.2283219565575694</c:v>
                </c:pt>
                <c:pt idx="518">
                  <c:v>1.2135426311702615</c:v>
                </c:pt>
                <c:pt idx="519">
                  <c:v>1.212048981118041</c:v>
                </c:pt>
                <c:pt idx="520">
                  <c:v>1.2122464684517096</c:v>
                </c:pt>
                <c:pt idx="521">
                  <c:v>1.2071023424372671</c:v>
                </c:pt>
                <c:pt idx="522">
                  <c:v>1.2051394229310595</c:v>
                </c:pt>
                <c:pt idx="523">
                  <c:v>1.2025475552684439</c:v>
                </c:pt>
                <c:pt idx="524">
                  <c:v>1.2032585195765719</c:v>
                </c:pt>
                <c:pt idx="525">
                  <c:v>1.2047538852573396</c:v>
                </c:pt>
                <c:pt idx="526">
                  <c:v>1.2017974396771389</c:v>
                </c:pt>
                <c:pt idx="527">
                  <c:v>1.2026563681769933</c:v>
                </c:pt>
                <c:pt idx="528">
                  <c:v>1.190362607311839</c:v>
                </c:pt>
                <c:pt idx="529">
                  <c:v>1.1877958057156239</c:v>
                </c:pt>
                <c:pt idx="530">
                  <c:v>1.1881471809212785</c:v>
                </c:pt>
                <c:pt idx="531">
                  <c:v>1.1873903100026302</c:v>
                </c:pt>
                <c:pt idx="532">
                  <c:v>1.1865630746197977</c:v>
                </c:pt>
                <c:pt idx="533">
                  <c:v>1.1863482901141165</c:v>
                </c:pt>
                <c:pt idx="534">
                  <c:v>1.1854138592336596</c:v>
                </c:pt>
                <c:pt idx="535">
                  <c:v>1.1889856642334466</c:v>
                </c:pt>
                <c:pt idx="536">
                  <c:v>1.1913513588407407</c:v>
                </c:pt>
                <c:pt idx="537">
                  <c:v>1.1928764649662711</c:v>
                </c:pt>
                <c:pt idx="538">
                  <c:v>1.185486433662063</c:v>
                </c:pt>
                <c:pt idx="539">
                  <c:v>1.1940524194758808</c:v>
                </c:pt>
                <c:pt idx="540">
                  <c:v>1.1988901223917832</c:v>
                </c:pt>
                <c:pt idx="541">
                  <c:v>1.2023823945365715</c:v>
                </c:pt>
                <c:pt idx="542">
                  <c:v>1.2020601587970978</c:v>
                </c:pt>
                <c:pt idx="543">
                  <c:v>1.2028808709864525</c:v>
                </c:pt>
                <c:pt idx="544">
                  <c:v>1.2048326182775124</c:v>
                </c:pt>
                <c:pt idx="545">
                  <c:v>1.1964288277398463</c:v>
                </c:pt>
                <c:pt idx="546">
                  <c:v>1.1934126786967862</c:v>
                </c:pt>
                <c:pt idx="547">
                  <c:v>1.188452097004959</c:v>
                </c:pt>
                <c:pt idx="548">
                  <c:v>1.1729451355649374</c:v>
                </c:pt>
                <c:pt idx="549">
                  <c:v>1.1685974269365631</c:v>
                </c:pt>
                <c:pt idx="550">
                  <c:v>1.1616212487235513</c:v>
                </c:pt>
                <c:pt idx="551">
                  <c:v>1.1582887771022501</c:v>
                </c:pt>
                <c:pt idx="552">
                  <c:v>1.1562923131346483</c:v>
                </c:pt>
                <c:pt idx="553">
                  <c:v>1.1537964792606141</c:v>
                </c:pt>
                <c:pt idx="554">
                  <c:v>1.1531175712710864</c:v>
                </c:pt>
                <c:pt idx="555">
                  <c:v>1.1558354193507807</c:v>
                </c:pt>
                <c:pt idx="556">
                  <c:v>1.1602064036413939</c:v>
                </c:pt>
                <c:pt idx="557">
                  <c:v>1.1648580030004676</c:v>
                </c:pt>
                <c:pt idx="558">
                  <c:v>1.159431661324956</c:v>
                </c:pt>
                <c:pt idx="559">
                  <c:v>1.162685219703768</c:v>
                </c:pt>
                <c:pt idx="560">
                  <c:v>1.171560514593353</c:v>
                </c:pt>
                <c:pt idx="561">
                  <c:v>1.1755079880353598</c:v>
                </c:pt>
                <c:pt idx="562">
                  <c:v>1.1785004086379247</c:v>
                </c:pt>
                <c:pt idx="563">
                  <c:v>1.1816540522872143</c:v>
                </c:pt>
                <c:pt idx="564">
                  <c:v>1.1842768359840892</c:v>
                </c:pt>
                <c:pt idx="565">
                  <c:v>1.1884087402838843</c:v>
                </c:pt>
                <c:pt idx="566">
                  <c:v>1.1841186847974277</c:v>
                </c:pt>
                <c:pt idx="567">
                  <c:v>1.1815372371567066</c:v>
                </c:pt>
                <c:pt idx="568">
                  <c:v>1.1718392308535688</c:v>
                </c:pt>
                <c:pt idx="569">
                  <c:v>1.1753178991739068</c:v>
                </c:pt>
                <c:pt idx="570">
                  <c:v>1.1778725675697546</c:v>
                </c:pt>
                <c:pt idx="571">
                  <c:v>1.1810691995230429</c:v>
                </c:pt>
                <c:pt idx="572">
                  <c:v>1.1855416825577878</c:v>
                </c:pt>
                <c:pt idx="573">
                  <c:v>1.1928553120550243</c:v>
                </c:pt>
                <c:pt idx="574">
                  <c:v>1.2019823741314848</c:v>
                </c:pt>
                <c:pt idx="575">
                  <c:v>1.2133420982615271</c:v>
                </c:pt>
                <c:pt idx="576">
                  <c:v>1.2296910420242291</c:v>
                </c:pt>
                <c:pt idx="577">
                  <c:v>1.2404613499329389</c:v>
                </c:pt>
                <c:pt idx="578">
                  <c:v>1.2451405989230686</c:v>
                </c:pt>
                <c:pt idx="579">
                  <c:v>1.2613044322961686</c:v>
                </c:pt>
                <c:pt idx="580">
                  <c:v>1.2787060160241865</c:v>
                </c:pt>
                <c:pt idx="581">
                  <c:v>1.2963219729463997</c:v>
                </c:pt>
                <c:pt idx="582">
                  <c:v>1.3078906777372565</c:v>
                </c:pt>
                <c:pt idx="583">
                  <c:v>1.3251149797145931</c:v>
                </c:pt>
                <c:pt idx="584">
                  <c:v>1.3406436951037168</c:v>
                </c:pt>
                <c:pt idx="585">
                  <c:v>1.3560592751187981</c:v>
                </c:pt>
                <c:pt idx="586">
                  <c:v>1.3672148652398302</c:v>
                </c:pt>
                <c:pt idx="587">
                  <c:v>1.3759087361490676</c:v>
                </c:pt>
                <c:pt idx="588">
                  <c:v>1.3690083089718226</c:v>
                </c:pt>
                <c:pt idx="589">
                  <c:v>1.3737024815605867</c:v>
                </c:pt>
                <c:pt idx="590">
                  <c:v>1.3804282470189468</c:v>
                </c:pt>
                <c:pt idx="591">
                  <c:v>1.3863457093192904</c:v>
                </c:pt>
                <c:pt idx="592">
                  <c:v>1.3955347915942065</c:v>
                </c:pt>
                <c:pt idx="593">
                  <c:v>1.4020043086200229</c:v>
                </c:pt>
                <c:pt idx="594">
                  <c:v>1.4120366271190863</c:v>
                </c:pt>
                <c:pt idx="595">
                  <c:v>1.4199926385633157</c:v>
                </c:pt>
                <c:pt idx="596">
                  <c:v>1.4252829781594649</c:v>
                </c:pt>
                <c:pt idx="597">
                  <c:v>1.4382330437454991</c:v>
                </c:pt>
                <c:pt idx="598">
                  <c:v>1.4335110831425086</c:v>
                </c:pt>
                <c:pt idx="599">
                  <c:v>1.4398781207238767</c:v>
                </c:pt>
                <c:pt idx="600">
                  <c:v>1.4430064695733194</c:v>
                </c:pt>
                <c:pt idx="601">
                  <c:v>1.4442014829491754</c:v>
                </c:pt>
                <c:pt idx="602">
                  <c:v>1.4490434551885598</c:v>
                </c:pt>
                <c:pt idx="603">
                  <c:v>1.4454700081002581</c:v>
                </c:pt>
                <c:pt idx="604">
                  <c:v>1.4385516023417066</c:v>
                </c:pt>
                <c:pt idx="605">
                  <c:v>1.4314498192505196</c:v>
                </c:pt>
                <c:pt idx="606">
                  <c:v>1.4273851452221087</c:v>
                </c:pt>
                <c:pt idx="607">
                  <c:v>1.425967033833504</c:v>
                </c:pt>
                <c:pt idx="608">
                  <c:v>1.4108800245945334</c:v>
                </c:pt>
                <c:pt idx="609">
                  <c:v>1.4025287149965455</c:v>
                </c:pt>
                <c:pt idx="610">
                  <c:v>1.3983262227477009</c:v>
                </c:pt>
                <c:pt idx="611">
                  <c:v>1.4000957947733694</c:v>
                </c:pt>
                <c:pt idx="612">
                  <c:v>1.4039899398415818</c:v>
                </c:pt>
                <c:pt idx="613">
                  <c:v>1.4054275804004135</c:v>
                </c:pt>
                <c:pt idx="614">
                  <c:v>1.4007019123613422</c:v>
                </c:pt>
                <c:pt idx="615">
                  <c:v>1.398630504310616</c:v>
                </c:pt>
                <c:pt idx="616">
                  <c:v>1.4000184188407265</c:v>
                </c:pt>
                <c:pt idx="617">
                  <c:v>1.3990535090848804</c:v>
                </c:pt>
                <c:pt idx="618">
                  <c:v>1.3841587364933912</c:v>
                </c:pt>
                <c:pt idx="619">
                  <c:v>1.37747969012856</c:v>
                </c:pt>
                <c:pt idx="620">
                  <c:v>1.372557567751479</c:v>
                </c:pt>
                <c:pt idx="621">
                  <c:v>1.3732243970428764</c:v>
                </c:pt>
                <c:pt idx="622">
                  <c:v>1.3721011755550074</c:v>
                </c:pt>
                <c:pt idx="623">
                  <c:v>1.371407267372095</c:v>
                </c:pt>
                <c:pt idx="624">
                  <c:v>1.371233727143869</c:v>
                </c:pt>
                <c:pt idx="625">
                  <c:v>1.3733822893435224</c:v>
                </c:pt>
                <c:pt idx="626">
                  <c:v>1.3807316039476822</c:v>
                </c:pt>
                <c:pt idx="627">
                  <c:v>1.3894872783440124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946496"/>
        <c:axId val="81952768"/>
      </c:scatterChart>
      <c:valAx>
        <c:axId val="81946496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81952768"/>
        <c:crosses val="autoZero"/>
        <c:crossBetween val="midCat"/>
        <c:majorUnit val="1"/>
        <c:minorUnit val="1"/>
      </c:valAx>
      <c:valAx>
        <c:axId val="81952768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8194649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900">
                <a:solidFill>
                  <a:srgbClr val="7030A0"/>
                </a:solidFill>
              </a:rPr>
              <a:t>Eq. (A28)</a:t>
            </a:r>
          </a:p>
        </c:rich>
      </c:tx>
      <c:layout>
        <c:manualLayout>
          <c:xMode val="edge"/>
          <c:yMode val="edge"/>
          <c:x val="0.27091468253968254"/>
          <c:y val="0.69547619047619047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(A28)</c:v>
          </c:tx>
          <c:spPr>
            <a:ln w="19050">
              <a:solidFill>
                <a:srgbClr val="7030A0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9.7139552439945518E-3</c:v>
                </c:pt>
                <c:pt idx="1">
                  <c:v>6.7334730189768507E-3</c:v>
                </c:pt>
                <c:pt idx="2">
                  <c:v>5.5435057699858622E-3</c:v>
                </c:pt>
                <c:pt idx="3">
                  <c:v>4.9741695369976318E-3</c:v>
                </c:pt>
                <c:pt idx="4">
                  <c:v>4.6742285536314938E-3</c:v>
                </c:pt>
                <c:pt idx="5">
                  <c:v>4.6364882345570095E-3</c:v>
                </c:pt>
                <c:pt idx="6">
                  <c:v>4.5196867068779773E-3</c:v>
                </c:pt>
                <c:pt idx="7">
                  <c:v>4.5555616209489924E-3</c:v>
                </c:pt>
                <c:pt idx="8">
                  <c:v>3.564640655038794E-3</c:v>
                </c:pt>
                <c:pt idx="9">
                  <c:v>3.5576220489757144E-3</c:v>
                </c:pt>
                <c:pt idx="10">
                  <c:v>3.6292649872088369E-3</c:v>
                </c:pt>
                <c:pt idx="11">
                  <c:v>3.6671485883499268E-3</c:v>
                </c:pt>
                <c:pt idx="12">
                  <c:v>3.7421668329283369E-3</c:v>
                </c:pt>
                <c:pt idx="13">
                  <c:v>3.7488990457667484E-3</c:v>
                </c:pt>
                <c:pt idx="14">
                  <c:v>3.8106434087660668E-3</c:v>
                </c:pt>
                <c:pt idx="15">
                  <c:v>3.8524084916205076E-3</c:v>
                </c:pt>
                <c:pt idx="16">
                  <c:v>3.8835269166100838E-3</c:v>
                </c:pt>
                <c:pt idx="17">
                  <c:v>3.8441331533304274E-3</c:v>
                </c:pt>
                <c:pt idx="18">
                  <c:v>3.2946552372615759E-3</c:v>
                </c:pt>
                <c:pt idx="19">
                  <c:v>3.3437246111436779E-3</c:v>
                </c:pt>
                <c:pt idx="20">
                  <c:v>3.360089618979972E-3</c:v>
                </c:pt>
                <c:pt idx="21">
                  <c:v>3.3462553048212097E-3</c:v>
                </c:pt>
                <c:pt idx="22">
                  <c:v>3.3169884169941275E-3</c:v>
                </c:pt>
                <c:pt idx="23">
                  <c:v>3.2925622606962122E-3</c:v>
                </c:pt>
                <c:pt idx="24">
                  <c:v>3.2263379947334329E-3</c:v>
                </c:pt>
                <c:pt idx="25">
                  <c:v>3.1348839998184418E-3</c:v>
                </c:pt>
                <c:pt idx="26">
                  <c:v>3.0506276210179595E-3</c:v>
                </c:pt>
                <c:pt idx="27">
                  <c:v>2.9474153509837669E-3</c:v>
                </c:pt>
                <c:pt idx="28">
                  <c:v>2.4777830422519735E-3</c:v>
                </c:pt>
                <c:pt idx="29">
                  <c:v>2.376777012973902E-3</c:v>
                </c:pt>
                <c:pt idx="30">
                  <c:v>2.267196248122258E-3</c:v>
                </c:pt>
                <c:pt idx="31">
                  <c:v>2.1731239614203196E-3</c:v>
                </c:pt>
                <c:pt idx="32">
                  <c:v>2.0581753636676105E-3</c:v>
                </c:pt>
                <c:pt idx="33">
                  <c:v>1.9522857620467716E-3</c:v>
                </c:pt>
                <c:pt idx="34">
                  <c:v>1.8433920304529905E-3</c:v>
                </c:pt>
                <c:pt idx="35">
                  <c:v>1.7389302678974014E-3</c:v>
                </c:pt>
                <c:pt idx="36">
                  <c:v>1.6454498616446981E-3</c:v>
                </c:pt>
                <c:pt idx="37">
                  <c:v>1.5433911431203214E-3</c:v>
                </c:pt>
                <c:pt idx="38">
                  <c:v>1.302850302655294E-3</c:v>
                </c:pt>
                <c:pt idx="39">
                  <c:v>1.2271645223131636E-3</c:v>
                </c:pt>
                <c:pt idx="40">
                  <c:v>1.1580106219257664E-3</c:v>
                </c:pt>
                <c:pt idx="41">
                  <c:v>1.095205452816199E-3</c:v>
                </c:pt>
                <c:pt idx="42">
                  <c:v>1.0375948251896577E-3</c:v>
                </c:pt>
                <c:pt idx="43">
                  <c:v>9.8621284919081661E-4</c:v>
                </c:pt>
                <c:pt idx="44">
                  <c:v>9.3939498984004584E-4</c:v>
                </c:pt>
                <c:pt idx="45">
                  <c:v>8.9775475904527548E-4</c:v>
                </c:pt>
                <c:pt idx="46">
                  <c:v>8.5903401964496486E-4</c:v>
                </c:pt>
                <c:pt idx="47">
                  <c:v>8.2483590328024802E-4</c:v>
                </c:pt>
                <c:pt idx="48">
                  <c:v>7.2987913196563092E-4</c:v>
                </c:pt>
                <c:pt idx="49">
                  <c:v>7.0386461828052986E-4</c:v>
                </c:pt>
                <c:pt idx="50">
                  <c:v>6.8081611582017029E-4</c:v>
                </c:pt>
                <c:pt idx="51">
                  <c:v>6.5933888667513878E-4</c:v>
                </c:pt>
                <c:pt idx="52">
                  <c:v>6.4060361615151686E-4</c:v>
                </c:pt>
                <c:pt idx="53">
                  <c:v>6.2248152237216769E-4</c:v>
                </c:pt>
                <c:pt idx="54">
                  <c:v>6.0678353215182365E-4</c:v>
                </c:pt>
                <c:pt idx="55">
                  <c:v>5.9256463423264054E-4</c:v>
                </c:pt>
                <c:pt idx="56">
                  <c:v>5.790307733965301E-4</c:v>
                </c:pt>
                <c:pt idx="57">
                  <c:v>5.6688589964077436E-4</c:v>
                </c:pt>
                <c:pt idx="58">
                  <c:v>5.1891313420398438E-4</c:v>
                </c:pt>
                <c:pt idx="59">
                  <c:v>5.0933166125252606E-4</c:v>
                </c:pt>
                <c:pt idx="60">
                  <c:v>5.0054116048848401E-4</c:v>
                </c:pt>
                <c:pt idx="61">
                  <c:v>4.932870424630239E-4</c:v>
                </c:pt>
                <c:pt idx="62">
                  <c:v>4.862961713183388E-4</c:v>
                </c:pt>
                <c:pt idx="63">
                  <c:v>4.798171062716576E-4</c:v>
                </c:pt>
                <c:pt idx="64">
                  <c:v>4.7413152575492211E-4</c:v>
                </c:pt>
                <c:pt idx="65">
                  <c:v>4.6870306784866527E-4</c:v>
                </c:pt>
                <c:pt idx="66">
                  <c:v>4.6398789128976651E-4</c:v>
                </c:pt>
                <c:pt idx="67">
                  <c:v>4.5981547324717103E-4</c:v>
                </c:pt>
                <c:pt idx="68">
                  <c:v>4.2956195129599029E-4</c:v>
                </c:pt>
                <c:pt idx="69">
                  <c:v>4.2646744738412344E-4</c:v>
                </c:pt>
                <c:pt idx="70">
                  <c:v>4.2360261631748362E-4</c:v>
                </c:pt>
                <c:pt idx="71">
                  <c:v>4.2141436266147588E-4</c:v>
                </c:pt>
                <c:pt idx="72">
                  <c:v>4.1953407986587449E-4</c:v>
                </c:pt>
                <c:pt idx="73">
                  <c:v>4.1780395596893792E-4</c:v>
                </c:pt>
                <c:pt idx="74">
                  <c:v>4.1651511183936075E-4</c:v>
                </c:pt>
                <c:pt idx="75">
                  <c:v>4.1595826780769818E-4</c:v>
                </c:pt>
                <c:pt idx="76">
                  <c:v>4.1597080268179879E-4</c:v>
                </c:pt>
                <c:pt idx="77">
                  <c:v>4.155012808093477E-4</c:v>
                </c:pt>
                <c:pt idx="78">
                  <c:v>3.9391588055851819E-4</c:v>
                </c:pt>
                <c:pt idx="79">
                  <c:v>3.9420682301191131E-4</c:v>
                </c:pt>
                <c:pt idx="80">
                  <c:v>3.9481363207591991E-4</c:v>
                </c:pt>
                <c:pt idx="81">
                  <c:v>3.9535504554087534E-4</c:v>
                </c:pt>
                <c:pt idx="82">
                  <c:v>3.9643577477900061E-4</c:v>
                </c:pt>
                <c:pt idx="83">
                  <c:v>3.9789119547239585E-4</c:v>
                </c:pt>
                <c:pt idx="84">
                  <c:v>3.9950256332724741E-4</c:v>
                </c:pt>
                <c:pt idx="85">
                  <c:v>4.0135184529434248E-4</c:v>
                </c:pt>
                <c:pt idx="86">
                  <c:v>4.0305389825739198E-4</c:v>
                </c:pt>
                <c:pt idx="87">
                  <c:v>4.0512535014632756E-4</c:v>
                </c:pt>
                <c:pt idx="88">
                  <c:v>3.8794106087476431E-4</c:v>
                </c:pt>
                <c:pt idx="89">
                  <c:v>3.9003729775951494E-4</c:v>
                </c:pt>
                <c:pt idx="90">
                  <c:v>3.9247425202490813E-4</c:v>
                </c:pt>
                <c:pt idx="91">
                  <c:v>3.9502932425508982E-4</c:v>
                </c:pt>
                <c:pt idx="92">
                  <c:v>3.979061598832412E-4</c:v>
                </c:pt>
                <c:pt idx="93">
                  <c:v>4.0090098457344349E-4</c:v>
                </c:pt>
                <c:pt idx="94">
                  <c:v>4.0365753074620244E-4</c:v>
                </c:pt>
                <c:pt idx="95">
                  <c:v>4.063872913384381E-4</c:v>
                </c:pt>
                <c:pt idx="96">
                  <c:v>4.0968624132306454E-4</c:v>
                </c:pt>
                <c:pt idx="97">
                  <c:v>4.127606379658373E-4</c:v>
                </c:pt>
                <c:pt idx="98">
                  <c:v>3.97635587288848E-4</c:v>
                </c:pt>
                <c:pt idx="99">
                  <c:v>4.0075433785999331E-4</c:v>
                </c:pt>
                <c:pt idx="100">
                  <c:v>4.0402696530866946E-4</c:v>
                </c:pt>
                <c:pt idx="101">
                  <c:v>4.0790392545594754E-4</c:v>
                </c:pt>
                <c:pt idx="102">
                  <c:v>4.1145229274708669E-4</c:v>
                </c:pt>
                <c:pt idx="103">
                  <c:v>4.1529515921781345E-4</c:v>
                </c:pt>
                <c:pt idx="104">
                  <c:v>4.1895014927555076E-4</c:v>
                </c:pt>
                <c:pt idx="105">
                  <c:v>4.2294727801105896E-4</c:v>
                </c:pt>
                <c:pt idx="106">
                  <c:v>4.2671738294390696E-4</c:v>
                </c:pt>
                <c:pt idx="107">
                  <c:v>4.3046554939932144E-4</c:v>
                </c:pt>
                <c:pt idx="108">
                  <c:v>4.168410097328354E-4</c:v>
                </c:pt>
                <c:pt idx="109">
                  <c:v>4.2075804973081118E-4</c:v>
                </c:pt>
                <c:pt idx="110">
                  <c:v>4.2468828932234977E-4</c:v>
                </c:pt>
                <c:pt idx="111">
                  <c:v>4.2860112403457815E-4</c:v>
                </c:pt>
                <c:pt idx="112">
                  <c:v>4.329476335629638E-4</c:v>
                </c:pt>
                <c:pt idx="113">
                  <c:v>4.3710252772691694E-4</c:v>
                </c:pt>
                <c:pt idx="114">
                  <c:v>4.4116780862316584E-4</c:v>
                </c:pt>
                <c:pt idx="115">
                  <c:v>4.4546978885195575E-4</c:v>
                </c:pt>
                <c:pt idx="116">
                  <c:v>4.4964613636299029E-4</c:v>
                </c:pt>
                <c:pt idx="117">
                  <c:v>4.5409113579108958E-4</c:v>
                </c:pt>
                <c:pt idx="118">
                  <c:v>4.4156956370186822E-4</c:v>
                </c:pt>
                <c:pt idx="119">
                  <c:v>4.4605850361120178E-4</c:v>
                </c:pt>
                <c:pt idx="120">
                  <c:v>4.5090916210217786E-4</c:v>
                </c:pt>
                <c:pt idx="121">
                  <c:v>4.5562419683823046E-4</c:v>
                </c:pt>
                <c:pt idx="122">
                  <c:v>4.6076709567889482E-4</c:v>
                </c:pt>
                <c:pt idx="123">
                  <c:v>4.6601633430739598E-4</c:v>
                </c:pt>
                <c:pt idx="124">
                  <c:v>4.7072097780118712E-4</c:v>
                </c:pt>
                <c:pt idx="125">
                  <c:v>4.7579033977006378E-4</c:v>
                </c:pt>
                <c:pt idx="126">
                  <c:v>4.8055794890956551E-4</c:v>
                </c:pt>
                <c:pt idx="127">
                  <c:v>4.864154572806294E-4</c:v>
                </c:pt>
                <c:pt idx="128">
                  <c:v>4.7373832671801676E-4</c:v>
                </c:pt>
                <c:pt idx="129">
                  <c:v>4.7884079804263969E-4</c:v>
                </c:pt>
                <c:pt idx="130">
                  <c:v>4.8349924249028298E-4</c:v>
                </c:pt>
                <c:pt idx="131">
                  <c:v>4.8828689471591539E-4</c:v>
                </c:pt>
                <c:pt idx="132">
                  <c:v>4.9312002922101623E-4</c:v>
                </c:pt>
                <c:pt idx="133">
                  <c:v>4.9769538529393861E-4</c:v>
                </c:pt>
                <c:pt idx="134">
                  <c:v>5.0292489941714696E-4</c:v>
                </c:pt>
                <c:pt idx="135">
                  <c:v>5.0793487604483068E-4</c:v>
                </c:pt>
                <c:pt idx="136">
                  <c:v>5.1314639983248323E-4</c:v>
                </c:pt>
                <c:pt idx="137">
                  <c:v>5.1870887803170333E-4</c:v>
                </c:pt>
                <c:pt idx="138">
                  <c:v>5.0663617266316077E-4</c:v>
                </c:pt>
                <c:pt idx="139">
                  <c:v>5.1184892318404404E-4</c:v>
                </c:pt>
                <c:pt idx="140">
                  <c:v>5.1716334982274668E-4</c:v>
                </c:pt>
                <c:pt idx="141">
                  <c:v>5.2217046386889129E-4</c:v>
                </c:pt>
                <c:pt idx="142">
                  <c:v>5.275531517142907E-4</c:v>
                </c:pt>
                <c:pt idx="143">
                  <c:v>5.3249954136437138E-4</c:v>
                </c:pt>
                <c:pt idx="144">
                  <c:v>5.3766726170466957E-4</c:v>
                </c:pt>
                <c:pt idx="145">
                  <c:v>5.4258436770070163E-4</c:v>
                </c:pt>
                <c:pt idx="146">
                  <c:v>5.4738643964282819E-4</c:v>
                </c:pt>
                <c:pt idx="147">
                  <c:v>5.5222316915763963E-4</c:v>
                </c:pt>
                <c:pt idx="148">
                  <c:v>5.3935787314047764E-4</c:v>
                </c:pt>
                <c:pt idx="149">
                  <c:v>5.4487830636000946E-4</c:v>
                </c:pt>
                <c:pt idx="150">
                  <c:v>5.4975681677602712E-4</c:v>
                </c:pt>
                <c:pt idx="151">
                  <c:v>5.5514836743295569E-4</c:v>
                </c:pt>
                <c:pt idx="152">
                  <c:v>5.5986153829620648E-4</c:v>
                </c:pt>
                <c:pt idx="153">
                  <c:v>5.6510912842331891E-4</c:v>
                </c:pt>
                <c:pt idx="154">
                  <c:v>5.7137174209901493E-4</c:v>
                </c:pt>
                <c:pt idx="155">
                  <c:v>5.7718144705110389E-4</c:v>
                </c:pt>
                <c:pt idx="156">
                  <c:v>5.8254052904500734E-4</c:v>
                </c:pt>
                <c:pt idx="157">
                  <c:v>5.8746828830934846E-4</c:v>
                </c:pt>
                <c:pt idx="158">
                  <c:v>5.7494415585933106E-4</c:v>
                </c:pt>
                <c:pt idx="159">
                  <c:v>5.8060980652957668E-4</c:v>
                </c:pt>
                <c:pt idx="160">
                  <c:v>5.865218962816574E-4</c:v>
                </c:pt>
                <c:pt idx="161">
                  <c:v>5.9135636872383035E-4</c:v>
                </c:pt>
                <c:pt idx="162">
                  <c:v>5.972582182509139E-4</c:v>
                </c:pt>
                <c:pt idx="163">
                  <c:v>6.0273761425923495E-4</c:v>
                </c:pt>
                <c:pt idx="164">
                  <c:v>6.096154000715888E-4</c:v>
                </c:pt>
                <c:pt idx="165">
                  <c:v>6.1652056160327068E-4</c:v>
                </c:pt>
                <c:pt idx="166">
                  <c:v>6.2210713698048598E-4</c:v>
                </c:pt>
                <c:pt idx="167">
                  <c:v>6.2815565355105966E-4</c:v>
                </c:pt>
                <c:pt idx="168">
                  <c:v>6.162987161243916E-4</c:v>
                </c:pt>
                <c:pt idx="169">
                  <c:v>6.2255315840699767E-4</c:v>
                </c:pt>
                <c:pt idx="170">
                  <c:v>6.2861967442133634E-4</c:v>
                </c:pt>
                <c:pt idx="171">
                  <c:v>6.3474543549936957E-4</c:v>
                </c:pt>
                <c:pt idx="172">
                  <c:v>6.4099661156498617E-4</c:v>
                </c:pt>
                <c:pt idx="173">
                  <c:v>6.4807846995635265E-4</c:v>
                </c:pt>
                <c:pt idx="174">
                  <c:v>6.5490087713076779E-4</c:v>
                </c:pt>
                <c:pt idx="175">
                  <c:v>6.6292048717639938E-4</c:v>
                </c:pt>
                <c:pt idx="176">
                  <c:v>6.7067095690024931E-4</c:v>
                </c:pt>
                <c:pt idx="177">
                  <c:v>6.789826376659725E-4</c:v>
                </c:pt>
                <c:pt idx="178">
                  <c:v>6.6884566741650091E-4</c:v>
                </c:pt>
                <c:pt idx="179">
                  <c:v>6.7604027203467174E-4</c:v>
                </c:pt>
                <c:pt idx="180">
                  <c:v>6.8461778639046489E-4</c:v>
                </c:pt>
                <c:pt idx="181">
                  <c:v>6.9189857402413783E-4</c:v>
                </c:pt>
                <c:pt idx="182">
                  <c:v>6.9994268869425749E-4</c:v>
                </c:pt>
                <c:pt idx="183">
                  <c:v>7.0740134903870188E-4</c:v>
                </c:pt>
                <c:pt idx="184">
                  <c:v>7.1486706871596174E-4</c:v>
                </c:pt>
                <c:pt idx="185">
                  <c:v>7.2188693238328216E-4</c:v>
                </c:pt>
                <c:pt idx="186">
                  <c:v>7.2832400099910892E-4</c:v>
                </c:pt>
                <c:pt idx="187">
                  <c:v>7.3510555458597708E-4</c:v>
                </c:pt>
                <c:pt idx="188">
                  <c:v>7.2356451142388783E-4</c:v>
                </c:pt>
                <c:pt idx="189">
                  <c:v>7.3012793377770816E-4</c:v>
                </c:pt>
                <c:pt idx="190">
                  <c:v>7.3686332926544188E-4</c:v>
                </c:pt>
                <c:pt idx="191">
                  <c:v>7.4419843471942903E-4</c:v>
                </c:pt>
                <c:pt idx="192">
                  <c:v>7.5144764348631049E-4</c:v>
                </c:pt>
                <c:pt idx="193">
                  <c:v>7.5858385062571555E-4</c:v>
                </c:pt>
                <c:pt idx="194">
                  <c:v>7.6586724621872178E-4</c:v>
                </c:pt>
                <c:pt idx="195">
                  <c:v>7.7434048754389077E-4</c:v>
                </c:pt>
                <c:pt idx="196">
                  <c:v>7.8275421241680071E-4</c:v>
                </c:pt>
                <c:pt idx="197">
                  <c:v>7.9080685185146005E-4</c:v>
                </c:pt>
                <c:pt idx="198">
                  <c:v>7.7841378697212217E-4</c:v>
                </c:pt>
                <c:pt idx="199">
                  <c:v>7.8554080439493504E-4</c:v>
                </c:pt>
                <c:pt idx="200">
                  <c:v>7.943048724759563E-4</c:v>
                </c:pt>
                <c:pt idx="201">
                  <c:v>8.0191270499591896E-4</c:v>
                </c:pt>
                <c:pt idx="202">
                  <c:v>8.0882658024923582E-4</c:v>
                </c:pt>
                <c:pt idx="203">
                  <c:v>8.1576859183166042E-4</c:v>
                </c:pt>
                <c:pt idx="204">
                  <c:v>8.2303054048681523E-4</c:v>
                </c:pt>
                <c:pt idx="205">
                  <c:v>8.309196897879202E-4</c:v>
                </c:pt>
                <c:pt idx="206">
                  <c:v>8.3857598781213497E-4</c:v>
                </c:pt>
                <c:pt idx="207">
                  <c:v>8.4588932336253722E-4</c:v>
                </c:pt>
                <c:pt idx="208">
                  <c:v>8.329252712566649E-4</c:v>
                </c:pt>
                <c:pt idx="209">
                  <c:v>8.4106865620131317E-4</c:v>
                </c:pt>
                <c:pt idx="210">
                  <c:v>8.4814773728908997E-4</c:v>
                </c:pt>
                <c:pt idx="211">
                  <c:v>8.5481952822717277E-4</c:v>
                </c:pt>
                <c:pt idx="212">
                  <c:v>8.6188760277780292E-4</c:v>
                </c:pt>
                <c:pt idx="213">
                  <c:v>8.6812408524027476E-4</c:v>
                </c:pt>
                <c:pt idx="214">
                  <c:v>8.7452690244734584E-4</c:v>
                </c:pt>
                <c:pt idx="215">
                  <c:v>8.8096601960534974E-4</c:v>
                </c:pt>
                <c:pt idx="216">
                  <c:v>8.8691739857972368E-4</c:v>
                </c:pt>
                <c:pt idx="217">
                  <c:v>8.922643927062804E-4</c:v>
                </c:pt>
                <c:pt idx="218">
                  <c:v>8.7855642718447633E-4</c:v>
                </c:pt>
                <c:pt idx="219">
                  <c:v>8.843543249233138E-4</c:v>
                </c:pt>
                <c:pt idx="220">
                  <c:v>8.9010441271353768E-4</c:v>
                </c:pt>
                <c:pt idx="221">
                  <c:v>8.9608979546923918E-4</c:v>
                </c:pt>
                <c:pt idx="222">
                  <c:v>9.0294575531932406E-4</c:v>
                </c:pt>
                <c:pt idx="223">
                  <c:v>9.0998614850199791E-4</c:v>
                </c:pt>
                <c:pt idx="224">
                  <c:v>9.165692081831182E-4</c:v>
                </c:pt>
                <c:pt idx="225">
                  <c:v>9.2357576792500369E-4</c:v>
                </c:pt>
                <c:pt idx="226">
                  <c:v>9.3197121907199663E-4</c:v>
                </c:pt>
                <c:pt idx="227">
                  <c:v>9.4127769086046391E-4</c:v>
                </c:pt>
                <c:pt idx="228">
                  <c:v>9.302705731050483E-4</c:v>
                </c:pt>
                <c:pt idx="229">
                  <c:v>9.3721219399772022E-4</c:v>
                </c:pt>
                <c:pt idx="230">
                  <c:v>9.4717481389222939E-4</c:v>
                </c:pt>
                <c:pt idx="231">
                  <c:v>9.5618465180692387E-4</c:v>
                </c:pt>
                <c:pt idx="232">
                  <c:v>9.6419106800801132E-4</c:v>
                </c:pt>
                <c:pt idx="233">
                  <c:v>9.7155140132396752E-4</c:v>
                </c:pt>
                <c:pt idx="234">
                  <c:v>9.7970336733325079E-4</c:v>
                </c:pt>
                <c:pt idx="235">
                  <c:v>9.8816930380370908E-4</c:v>
                </c:pt>
                <c:pt idx="236">
                  <c:v>9.9552016527108562E-4</c:v>
                </c:pt>
                <c:pt idx="237">
                  <c:v>1.0025298719351168E-3</c:v>
                </c:pt>
                <c:pt idx="238">
                  <c:v>9.9016536102263311E-4</c:v>
                </c:pt>
                <c:pt idx="239">
                  <c:v>9.9849670362196514E-4</c:v>
                </c:pt>
                <c:pt idx="240">
                  <c:v>1.0069029524317678E-3</c:v>
                </c:pt>
                <c:pt idx="241">
                  <c:v>1.0149152709055761E-3</c:v>
                </c:pt>
                <c:pt idx="242">
                  <c:v>1.0229369658621295E-3</c:v>
                </c:pt>
                <c:pt idx="243">
                  <c:v>1.0306943067038977E-3</c:v>
                </c:pt>
                <c:pt idx="244">
                  <c:v>1.0403291452607784E-3</c:v>
                </c:pt>
                <c:pt idx="245">
                  <c:v>1.0501086419361994E-3</c:v>
                </c:pt>
                <c:pt idx="246">
                  <c:v>1.0591700225257214E-3</c:v>
                </c:pt>
                <c:pt idx="247">
                  <c:v>1.068965588834442E-3</c:v>
                </c:pt>
                <c:pt idx="248">
                  <c:v>1.0575771237981988E-3</c:v>
                </c:pt>
                <c:pt idx="249">
                  <c:v>1.0680943990050117E-3</c:v>
                </c:pt>
                <c:pt idx="250">
                  <c:v>1.0798346100936412E-3</c:v>
                </c:pt>
                <c:pt idx="251">
                  <c:v>1.0884200573632065E-3</c:v>
                </c:pt>
                <c:pt idx="252">
                  <c:v>1.0995205296613563E-3</c:v>
                </c:pt>
                <c:pt idx="253">
                  <c:v>1.1093710740172388E-3</c:v>
                </c:pt>
                <c:pt idx="254">
                  <c:v>1.119865304811878E-3</c:v>
                </c:pt>
                <c:pt idx="255">
                  <c:v>1.1303816082467431E-3</c:v>
                </c:pt>
                <c:pt idx="256">
                  <c:v>1.1407189181845509E-3</c:v>
                </c:pt>
                <c:pt idx="257">
                  <c:v>1.1520651606549001E-3</c:v>
                </c:pt>
                <c:pt idx="258">
                  <c:v>1.1412521801436825E-3</c:v>
                </c:pt>
                <c:pt idx="259">
                  <c:v>1.1530514151465751E-3</c:v>
                </c:pt>
                <c:pt idx="260">
                  <c:v>1.1651305117222938E-3</c:v>
                </c:pt>
                <c:pt idx="261">
                  <c:v>1.177872959863195E-3</c:v>
                </c:pt>
                <c:pt idx="262">
                  <c:v>1.1915613777183894E-3</c:v>
                </c:pt>
                <c:pt idx="263">
                  <c:v>1.2058313065680993E-3</c:v>
                </c:pt>
                <c:pt idx="264">
                  <c:v>1.2188754609145835E-3</c:v>
                </c:pt>
                <c:pt idx="265">
                  <c:v>1.2313515347909592E-3</c:v>
                </c:pt>
                <c:pt idx="266">
                  <c:v>1.2458008113829153E-3</c:v>
                </c:pt>
                <c:pt idx="267">
                  <c:v>1.2598391909119885E-3</c:v>
                </c:pt>
                <c:pt idx="268">
                  <c:v>1.2489949153505269E-3</c:v>
                </c:pt>
                <c:pt idx="269">
                  <c:v>1.2609515190155989E-3</c:v>
                </c:pt>
                <c:pt idx="270">
                  <c:v>1.2743138172912861E-3</c:v>
                </c:pt>
                <c:pt idx="271">
                  <c:v>1.2882823892980736E-3</c:v>
                </c:pt>
                <c:pt idx="272">
                  <c:v>1.3011626763881317E-3</c:v>
                </c:pt>
                <c:pt idx="273">
                  <c:v>1.3139233936528768E-3</c:v>
                </c:pt>
                <c:pt idx="274">
                  <c:v>1.3265125860373005E-3</c:v>
                </c:pt>
                <c:pt idx="275">
                  <c:v>1.3373561236984558E-3</c:v>
                </c:pt>
                <c:pt idx="276">
                  <c:v>1.3491067847563151E-3</c:v>
                </c:pt>
                <c:pt idx="277">
                  <c:v>1.3578680231694357E-3</c:v>
                </c:pt>
                <c:pt idx="278">
                  <c:v>1.3412070909470538E-3</c:v>
                </c:pt>
                <c:pt idx="279">
                  <c:v>1.3500254427630536E-3</c:v>
                </c:pt>
                <c:pt idx="280">
                  <c:v>1.3563538141809321E-3</c:v>
                </c:pt>
                <c:pt idx="281">
                  <c:v>1.3638382066973051E-3</c:v>
                </c:pt>
                <c:pt idx="282">
                  <c:v>1.3702172481611689E-3</c:v>
                </c:pt>
                <c:pt idx="283">
                  <c:v>1.3795112395727544E-3</c:v>
                </c:pt>
                <c:pt idx="284">
                  <c:v>1.3884785471688912E-3</c:v>
                </c:pt>
                <c:pt idx="285">
                  <c:v>1.3976464789324156E-3</c:v>
                </c:pt>
                <c:pt idx="286">
                  <c:v>1.4083979036353404E-3</c:v>
                </c:pt>
                <c:pt idx="287">
                  <c:v>1.419209586234258E-3</c:v>
                </c:pt>
                <c:pt idx="288">
                  <c:v>1.4082885139753832E-3</c:v>
                </c:pt>
                <c:pt idx="289">
                  <c:v>1.4215860923260004E-3</c:v>
                </c:pt>
                <c:pt idx="290">
                  <c:v>1.4343198971561765E-3</c:v>
                </c:pt>
                <c:pt idx="291">
                  <c:v>1.4474004049886411E-3</c:v>
                </c:pt>
                <c:pt idx="292">
                  <c:v>1.4615985019378786E-3</c:v>
                </c:pt>
                <c:pt idx="293">
                  <c:v>1.4761715427377212E-3</c:v>
                </c:pt>
                <c:pt idx="294">
                  <c:v>1.4881126316562895E-3</c:v>
                </c:pt>
                <c:pt idx="295">
                  <c:v>1.5028926793914518E-3</c:v>
                </c:pt>
                <c:pt idx="296">
                  <c:v>1.5137787658195826E-3</c:v>
                </c:pt>
                <c:pt idx="297">
                  <c:v>1.527022845248526E-3</c:v>
                </c:pt>
                <c:pt idx="298">
                  <c:v>1.5151183053914285E-3</c:v>
                </c:pt>
                <c:pt idx="299">
                  <c:v>1.5291788302568131E-3</c:v>
                </c:pt>
                <c:pt idx="300">
                  <c:v>1.5420967224178811E-3</c:v>
                </c:pt>
                <c:pt idx="301">
                  <c:v>1.5545196048874241E-3</c:v>
                </c:pt>
                <c:pt idx="302">
                  <c:v>1.5694035201538566E-3</c:v>
                </c:pt>
                <c:pt idx="303">
                  <c:v>1.5873193913554743E-3</c:v>
                </c:pt>
                <c:pt idx="304">
                  <c:v>1.6014925447752737E-3</c:v>
                </c:pt>
                <c:pt idx="305">
                  <c:v>1.6172351815263799E-3</c:v>
                </c:pt>
                <c:pt idx="306">
                  <c:v>1.6325245004502444E-3</c:v>
                </c:pt>
                <c:pt idx="307">
                  <c:v>1.6498432272788091E-3</c:v>
                </c:pt>
                <c:pt idx="308">
                  <c:v>1.6401098088139998E-3</c:v>
                </c:pt>
                <c:pt idx="309">
                  <c:v>1.6539471791016706E-3</c:v>
                </c:pt>
                <c:pt idx="310">
                  <c:v>1.6715854964463887E-3</c:v>
                </c:pt>
                <c:pt idx="311">
                  <c:v>1.686526618875364E-3</c:v>
                </c:pt>
                <c:pt idx="312">
                  <c:v>1.7051154511930192E-3</c:v>
                </c:pt>
                <c:pt idx="313">
                  <c:v>1.7224492182462312E-3</c:v>
                </c:pt>
                <c:pt idx="314">
                  <c:v>1.7387912396297162E-3</c:v>
                </c:pt>
                <c:pt idx="315">
                  <c:v>1.7574274999602559E-3</c:v>
                </c:pt>
                <c:pt idx="316">
                  <c:v>1.7722676422221929E-3</c:v>
                </c:pt>
                <c:pt idx="317">
                  <c:v>1.7918476561167129E-3</c:v>
                </c:pt>
                <c:pt idx="318">
                  <c:v>1.7802790585167614E-3</c:v>
                </c:pt>
                <c:pt idx="319">
                  <c:v>1.7945762914410135E-3</c:v>
                </c:pt>
                <c:pt idx="320">
                  <c:v>1.8084739757596032E-3</c:v>
                </c:pt>
                <c:pt idx="321">
                  <c:v>1.8229440865839479E-3</c:v>
                </c:pt>
                <c:pt idx="322">
                  <c:v>1.8359371109924745E-3</c:v>
                </c:pt>
                <c:pt idx="323">
                  <c:v>1.8456826047265646E-3</c:v>
                </c:pt>
                <c:pt idx="324">
                  <c:v>1.8580954433022618E-3</c:v>
                </c:pt>
                <c:pt idx="325">
                  <c:v>1.8705744874606897E-3</c:v>
                </c:pt>
                <c:pt idx="326">
                  <c:v>1.8863474420088777E-3</c:v>
                </c:pt>
                <c:pt idx="327">
                  <c:v>1.8991005888896722E-3</c:v>
                </c:pt>
                <c:pt idx="328">
                  <c:v>1.8874547518843495E-3</c:v>
                </c:pt>
                <c:pt idx="329">
                  <c:v>1.906288496634715E-3</c:v>
                </c:pt>
                <c:pt idx="330">
                  <c:v>1.9253491100848239E-3</c:v>
                </c:pt>
                <c:pt idx="331">
                  <c:v>1.944469844555788E-3</c:v>
                </c:pt>
                <c:pt idx="332">
                  <c:v>1.9625215031740164E-3</c:v>
                </c:pt>
                <c:pt idx="333">
                  <c:v>1.9826167614370315E-3</c:v>
                </c:pt>
                <c:pt idx="334">
                  <c:v>2.0024374430051973E-3</c:v>
                </c:pt>
                <c:pt idx="335">
                  <c:v>2.0227925015772353E-3</c:v>
                </c:pt>
                <c:pt idx="336">
                  <c:v>2.0439848011606357E-3</c:v>
                </c:pt>
                <c:pt idx="337">
                  <c:v>2.0642997132942361E-3</c:v>
                </c:pt>
                <c:pt idx="338">
                  <c:v>2.0576584407541454E-3</c:v>
                </c:pt>
                <c:pt idx="339">
                  <c:v>2.0856843801977608E-3</c:v>
                </c:pt>
                <c:pt idx="340">
                  <c:v>2.1160499173328812E-3</c:v>
                </c:pt>
                <c:pt idx="341">
                  <c:v>2.1466307353029596E-3</c:v>
                </c:pt>
                <c:pt idx="342">
                  <c:v>2.1803876285418971E-3</c:v>
                </c:pt>
                <c:pt idx="343">
                  <c:v>2.2170732814439697E-3</c:v>
                </c:pt>
                <c:pt idx="344">
                  <c:v>2.2519669276234015E-3</c:v>
                </c:pt>
                <c:pt idx="345">
                  <c:v>2.2893984320614493E-3</c:v>
                </c:pt>
                <c:pt idx="346">
                  <c:v>2.3244125505087546E-3</c:v>
                </c:pt>
                <c:pt idx="347">
                  <c:v>2.3627620970312142E-3</c:v>
                </c:pt>
                <c:pt idx="348">
                  <c:v>2.3643122480778928E-3</c:v>
                </c:pt>
                <c:pt idx="349">
                  <c:v>2.4002957082214205E-3</c:v>
                </c:pt>
                <c:pt idx="350">
                  <c:v>2.4350457926329496E-3</c:v>
                </c:pt>
                <c:pt idx="351">
                  <c:v>2.4713970711272223E-3</c:v>
                </c:pt>
                <c:pt idx="352">
                  <c:v>2.503756246525025E-3</c:v>
                </c:pt>
                <c:pt idx="353">
                  <c:v>2.534453888792134E-3</c:v>
                </c:pt>
                <c:pt idx="354">
                  <c:v>2.5639595003982781E-3</c:v>
                </c:pt>
                <c:pt idx="355">
                  <c:v>2.5852641840332638E-3</c:v>
                </c:pt>
                <c:pt idx="356">
                  <c:v>2.6104757025728043E-3</c:v>
                </c:pt>
                <c:pt idx="357">
                  <c:v>2.6281338032733731E-3</c:v>
                </c:pt>
                <c:pt idx="358">
                  <c:v>2.6044723272449825E-3</c:v>
                </c:pt>
                <c:pt idx="359">
                  <c:v>2.6219103711270873E-3</c:v>
                </c:pt>
                <c:pt idx="360">
                  <c:v>2.637497590793873E-3</c:v>
                </c:pt>
                <c:pt idx="361">
                  <c:v>2.6558029059667487E-3</c:v>
                </c:pt>
                <c:pt idx="362">
                  <c:v>2.6759044265208813E-3</c:v>
                </c:pt>
                <c:pt idx="363">
                  <c:v>2.6903303514975081E-3</c:v>
                </c:pt>
                <c:pt idx="364">
                  <c:v>2.7143281912937974E-3</c:v>
                </c:pt>
                <c:pt idx="365">
                  <c:v>2.7350725418531529E-3</c:v>
                </c:pt>
                <c:pt idx="366">
                  <c:v>2.7576082682375228E-3</c:v>
                </c:pt>
                <c:pt idx="367">
                  <c:v>2.7864797622427786E-3</c:v>
                </c:pt>
                <c:pt idx="368">
                  <c:v>2.7707612500450863E-3</c:v>
                </c:pt>
                <c:pt idx="369">
                  <c:v>2.7985201786711361E-3</c:v>
                </c:pt>
                <c:pt idx="370">
                  <c:v>2.82659490434957E-3</c:v>
                </c:pt>
                <c:pt idx="371">
                  <c:v>2.8553434914446868E-3</c:v>
                </c:pt>
                <c:pt idx="372">
                  <c:v>2.8802900297471928E-3</c:v>
                </c:pt>
                <c:pt idx="373">
                  <c:v>2.9025849837050121E-3</c:v>
                </c:pt>
                <c:pt idx="374">
                  <c:v>2.9290025228837337E-3</c:v>
                </c:pt>
                <c:pt idx="375">
                  <c:v>2.952264475872891E-3</c:v>
                </c:pt>
                <c:pt idx="376">
                  <c:v>2.9738512438630795E-3</c:v>
                </c:pt>
                <c:pt idx="377">
                  <c:v>2.9913872577554189E-3</c:v>
                </c:pt>
                <c:pt idx="378">
                  <c:v>2.9757543843329805E-3</c:v>
                </c:pt>
                <c:pt idx="379">
                  <c:v>2.9990264105437285E-3</c:v>
                </c:pt>
                <c:pt idx="380">
                  <c:v>3.0214109944102867E-3</c:v>
                </c:pt>
                <c:pt idx="381">
                  <c:v>3.0446067649015315E-3</c:v>
                </c:pt>
                <c:pt idx="382">
                  <c:v>3.070031299871546E-3</c:v>
                </c:pt>
                <c:pt idx="383">
                  <c:v>3.0990439851366152E-3</c:v>
                </c:pt>
                <c:pt idx="384">
                  <c:v>3.1269968687358029E-3</c:v>
                </c:pt>
                <c:pt idx="385">
                  <c:v>3.147160002171879E-3</c:v>
                </c:pt>
                <c:pt idx="386">
                  <c:v>3.1748903643001032E-3</c:v>
                </c:pt>
                <c:pt idx="387">
                  <c:v>3.195342997314444E-3</c:v>
                </c:pt>
                <c:pt idx="388">
                  <c:v>3.1719271232580472E-3</c:v>
                </c:pt>
                <c:pt idx="389">
                  <c:v>3.1894438414514603E-3</c:v>
                </c:pt>
                <c:pt idx="390">
                  <c:v>3.2043294854791262E-3</c:v>
                </c:pt>
                <c:pt idx="391">
                  <c:v>3.2227446355987078E-3</c:v>
                </c:pt>
                <c:pt idx="392">
                  <c:v>3.246030001324729E-3</c:v>
                </c:pt>
                <c:pt idx="393">
                  <c:v>3.2759464307162128E-3</c:v>
                </c:pt>
                <c:pt idx="394">
                  <c:v>3.3095172040760565E-3</c:v>
                </c:pt>
                <c:pt idx="395">
                  <c:v>3.3512455190991114E-3</c:v>
                </c:pt>
                <c:pt idx="396">
                  <c:v>3.3946795168459786E-3</c:v>
                </c:pt>
                <c:pt idx="397">
                  <c:v>3.4459250964714279E-3</c:v>
                </c:pt>
                <c:pt idx="398">
                  <c:v>3.4598310235878283E-3</c:v>
                </c:pt>
                <c:pt idx="399">
                  <c:v>3.5234040204171666E-3</c:v>
                </c:pt>
                <c:pt idx="400">
                  <c:v>3.5872416353355599E-3</c:v>
                </c:pt>
                <c:pt idx="401">
                  <c:v>3.6541410449156138E-3</c:v>
                </c:pt>
                <c:pt idx="402">
                  <c:v>3.7258942351071711E-3</c:v>
                </c:pt>
                <c:pt idx="403">
                  <c:v>3.7919256001861371E-3</c:v>
                </c:pt>
                <c:pt idx="404">
                  <c:v>3.8589893768189681E-3</c:v>
                </c:pt>
                <c:pt idx="405">
                  <c:v>3.912997743796825E-3</c:v>
                </c:pt>
                <c:pt idx="406">
                  <c:v>3.970668129455293E-3</c:v>
                </c:pt>
                <c:pt idx="407">
                  <c:v>4.0317568392689625E-3</c:v>
                </c:pt>
                <c:pt idx="408">
                  <c:v>4.0271164987845743E-3</c:v>
                </c:pt>
                <c:pt idx="409">
                  <c:v>4.0801276485803242E-3</c:v>
                </c:pt>
                <c:pt idx="410">
                  <c:v>4.1209056346817562E-3</c:v>
                </c:pt>
                <c:pt idx="411">
                  <c:v>4.1823887617431872E-3</c:v>
                </c:pt>
                <c:pt idx="412">
                  <c:v>4.2339860431858814E-3</c:v>
                </c:pt>
                <c:pt idx="413">
                  <c:v>4.2735581092449527E-3</c:v>
                </c:pt>
                <c:pt idx="414">
                  <c:v>4.3141935584155794E-3</c:v>
                </c:pt>
                <c:pt idx="415">
                  <c:v>4.3479413405082164E-3</c:v>
                </c:pt>
                <c:pt idx="416">
                  <c:v>4.391129292839387E-3</c:v>
                </c:pt>
                <c:pt idx="417">
                  <c:v>4.4198676442237343E-3</c:v>
                </c:pt>
                <c:pt idx="418">
                  <c:v>4.3923474021106065E-3</c:v>
                </c:pt>
                <c:pt idx="419">
                  <c:v>4.4171637830541181E-3</c:v>
                </c:pt>
                <c:pt idx="420">
                  <c:v>4.4421630210692989E-3</c:v>
                </c:pt>
                <c:pt idx="421">
                  <c:v>4.4636495769343901E-3</c:v>
                </c:pt>
                <c:pt idx="422">
                  <c:v>4.4801136435847957E-3</c:v>
                </c:pt>
                <c:pt idx="423">
                  <c:v>4.5080067873841407E-3</c:v>
                </c:pt>
                <c:pt idx="424">
                  <c:v>4.5342261201855695E-3</c:v>
                </c:pt>
                <c:pt idx="425">
                  <c:v>4.5831972817242687E-3</c:v>
                </c:pt>
                <c:pt idx="426">
                  <c:v>4.6181061671584367E-3</c:v>
                </c:pt>
                <c:pt idx="427">
                  <c:v>4.6692507578838856E-3</c:v>
                </c:pt>
                <c:pt idx="428">
                  <c:v>4.6694345286782445E-3</c:v>
                </c:pt>
                <c:pt idx="429">
                  <c:v>4.7197176694936879E-3</c:v>
                </c:pt>
                <c:pt idx="430">
                  <c:v>4.786508845663986E-3</c:v>
                </c:pt>
                <c:pt idx="431">
                  <c:v>4.8629245484072235E-3</c:v>
                </c:pt>
                <c:pt idx="432">
                  <c:v>4.9497920817429862E-3</c:v>
                </c:pt>
                <c:pt idx="433">
                  <c:v>5.0308787200497394E-3</c:v>
                </c:pt>
                <c:pt idx="434">
                  <c:v>5.0977513551680367E-3</c:v>
                </c:pt>
                <c:pt idx="435">
                  <c:v>5.1936108087167277E-3</c:v>
                </c:pt>
                <c:pt idx="436">
                  <c:v>5.3019596575869868E-3</c:v>
                </c:pt>
                <c:pt idx="437">
                  <c:v>5.4045614733134991E-3</c:v>
                </c:pt>
                <c:pt idx="438">
                  <c:v>5.4537039535991231E-3</c:v>
                </c:pt>
                <c:pt idx="439">
                  <c:v>5.5538766913859512E-3</c:v>
                </c:pt>
                <c:pt idx="440">
                  <c:v>5.6628317464348541E-3</c:v>
                </c:pt>
                <c:pt idx="441">
                  <c:v>5.783526371899007E-3</c:v>
                </c:pt>
                <c:pt idx="442">
                  <c:v>5.8833902213145722E-3</c:v>
                </c:pt>
                <c:pt idx="443">
                  <c:v>6.0088750981113007E-3</c:v>
                </c:pt>
                <c:pt idx="444">
                  <c:v>6.1559418141206483E-3</c:v>
                </c:pt>
                <c:pt idx="445">
                  <c:v>6.3496435262934883E-3</c:v>
                </c:pt>
                <c:pt idx="446">
                  <c:v>6.6023469047771432E-3</c:v>
                </c:pt>
                <c:pt idx="447">
                  <c:v>6.88760975080417E-3</c:v>
                </c:pt>
                <c:pt idx="448">
                  <c:v>7.2221457175728103E-3</c:v>
                </c:pt>
                <c:pt idx="449">
                  <c:v>7.654403392722265E-3</c:v>
                </c:pt>
                <c:pt idx="450">
                  <c:v>8.1911460430459469E-3</c:v>
                </c:pt>
                <c:pt idx="451">
                  <c:v>8.7348201493946537E-3</c:v>
                </c:pt>
                <c:pt idx="452">
                  <c:v>9.2127817940822025E-3</c:v>
                </c:pt>
                <c:pt idx="453">
                  <c:v>9.6515650503879846E-3</c:v>
                </c:pt>
                <c:pt idx="454">
                  <c:v>1.0179857994387679E-2</c:v>
                </c:pt>
                <c:pt idx="455">
                  <c:v>1.0644635048129784E-2</c:v>
                </c:pt>
                <c:pt idx="456">
                  <c:v>1.0821448831582446E-2</c:v>
                </c:pt>
                <c:pt idx="457">
                  <c:v>1.0927934131826581E-2</c:v>
                </c:pt>
                <c:pt idx="458">
                  <c:v>1.0816542730045725E-2</c:v>
                </c:pt>
                <c:pt idx="459">
                  <c:v>1.0444100797656964E-2</c:v>
                </c:pt>
                <c:pt idx="460">
                  <c:v>1.0182474873678857E-2</c:v>
                </c:pt>
                <c:pt idx="461">
                  <c:v>1.0004269561380274E-2</c:v>
                </c:pt>
                <c:pt idx="462">
                  <c:v>9.9874656142143088E-3</c:v>
                </c:pt>
                <c:pt idx="463">
                  <c:v>1.005243002918532E-2</c:v>
                </c:pt>
                <c:pt idx="464">
                  <c:v>1.0194581318025574E-2</c:v>
                </c:pt>
                <c:pt idx="465">
                  <c:v>1.0243037800658579E-2</c:v>
                </c:pt>
                <c:pt idx="466">
                  <c:v>1.0210434030970302E-2</c:v>
                </c:pt>
                <c:pt idx="467">
                  <c:v>9.8939533077101165E-3</c:v>
                </c:pt>
                <c:pt idx="468">
                  <c:v>9.3996656930451367E-3</c:v>
                </c:pt>
                <c:pt idx="469">
                  <c:v>9.0374943420192116E-3</c:v>
                </c:pt>
                <c:pt idx="470">
                  <c:v>8.7555451271871566E-3</c:v>
                </c:pt>
                <c:pt idx="471">
                  <c:v>8.5426190209461784E-3</c:v>
                </c:pt>
                <c:pt idx="472">
                  <c:v>8.2506793371455479E-3</c:v>
                </c:pt>
                <c:pt idx="473">
                  <c:v>8.0320625520013938E-3</c:v>
                </c:pt>
                <c:pt idx="474">
                  <c:v>7.9090550719655706E-3</c:v>
                </c:pt>
                <c:pt idx="475">
                  <c:v>7.7404314104710546E-3</c:v>
                </c:pt>
                <c:pt idx="476">
                  <c:v>7.6219547741399373E-3</c:v>
                </c:pt>
                <c:pt idx="477">
                  <c:v>7.5683546210750493E-3</c:v>
                </c:pt>
                <c:pt idx="478">
                  <c:v>7.5738352206531816E-3</c:v>
                </c:pt>
                <c:pt idx="479">
                  <c:v>7.6204444020603317E-3</c:v>
                </c:pt>
                <c:pt idx="480">
                  <c:v>7.586839012858379E-3</c:v>
                </c:pt>
                <c:pt idx="481">
                  <c:v>7.5802724286080482E-3</c:v>
                </c:pt>
                <c:pt idx="482">
                  <c:v>7.5314594176633552E-3</c:v>
                </c:pt>
                <c:pt idx="483">
                  <c:v>7.5200102473660779E-3</c:v>
                </c:pt>
                <c:pt idx="484">
                  <c:v>7.5037411257454136E-3</c:v>
                </c:pt>
                <c:pt idx="485">
                  <c:v>7.3976736387608259E-3</c:v>
                </c:pt>
                <c:pt idx="486">
                  <c:v>7.2981210709259208E-3</c:v>
                </c:pt>
                <c:pt idx="487">
                  <c:v>7.1767632951501735E-3</c:v>
                </c:pt>
                <c:pt idx="488">
                  <c:v>6.9745038138433208E-3</c:v>
                </c:pt>
                <c:pt idx="489">
                  <c:v>6.858471028881259E-3</c:v>
                </c:pt>
                <c:pt idx="490">
                  <c:v>6.7741954461543168E-3</c:v>
                </c:pt>
                <c:pt idx="491">
                  <c:v>6.6761121288215885E-3</c:v>
                </c:pt>
                <c:pt idx="492">
                  <c:v>6.5897749945638155E-3</c:v>
                </c:pt>
                <c:pt idx="493">
                  <c:v>6.486718662608232E-3</c:v>
                </c:pt>
                <c:pt idx="494">
                  <c:v>6.3369124853000086E-3</c:v>
                </c:pt>
                <c:pt idx="495">
                  <c:v>6.1837060391855166E-3</c:v>
                </c:pt>
                <c:pt idx="496">
                  <c:v>6.0438500621088458E-3</c:v>
                </c:pt>
                <c:pt idx="497">
                  <c:v>5.9537004035471177E-3</c:v>
                </c:pt>
                <c:pt idx="498">
                  <c:v>5.8071021594790452E-3</c:v>
                </c:pt>
                <c:pt idx="499">
                  <c:v>5.737770880393434E-3</c:v>
                </c:pt>
                <c:pt idx="500">
                  <c:v>5.6713795126478415E-3</c:v>
                </c:pt>
                <c:pt idx="501">
                  <c:v>5.601333656351703E-3</c:v>
                </c:pt>
                <c:pt idx="502">
                  <c:v>5.5812049809543796E-3</c:v>
                </c:pt>
                <c:pt idx="503">
                  <c:v>5.554473284584598E-3</c:v>
                </c:pt>
                <c:pt idx="504">
                  <c:v>5.5638780929767101E-3</c:v>
                </c:pt>
                <c:pt idx="505">
                  <c:v>5.5858171462757223E-3</c:v>
                </c:pt>
                <c:pt idx="506">
                  <c:v>5.5901378288867164E-3</c:v>
                </c:pt>
                <c:pt idx="507">
                  <c:v>5.6251253873731135E-3</c:v>
                </c:pt>
                <c:pt idx="508">
                  <c:v>5.5837391804702324E-3</c:v>
                </c:pt>
                <c:pt idx="509">
                  <c:v>5.6030944446766101E-3</c:v>
                </c:pt>
                <c:pt idx="510">
                  <c:v>5.6136099795268141E-3</c:v>
                </c:pt>
                <c:pt idx="511">
                  <c:v>5.6150274686387345E-3</c:v>
                </c:pt>
                <c:pt idx="512">
                  <c:v>5.6632162361913742E-3</c:v>
                </c:pt>
                <c:pt idx="513">
                  <c:v>5.6656181798044629E-3</c:v>
                </c:pt>
                <c:pt idx="514">
                  <c:v>5.6524111528612753E-3</c:v>
                </c:pt>
                <c:pt idx="515">
                  <c:v>5.66403395787499E-3</c:v>
                </c:pt>
                <c:pt idx="516">
                  <c:v>5.6439031351684299E-3</c:v>
                </c:pt>
                <c:pt idx="517">
                  <c:v>5.6546704464060923E-3</c:v>
                </c:pt>
                <c:pt idx="518">
                  <c:v>5.58371436662412E-3</c:v>
                </c:pt>
                <c:pt idx="519">
                  <c:v>5.5736698624677602E-3</c:v>
                </c:pt>
                <c:pt idx="520">
                  <c:v>5.5708413854576198E-3</c:v>
                </c:pt>
                <c:pt idx="521">
                  <c:v>5.5423087842217979E-3</c:v>
                </c:pt>
                <c:pt idx="522">
                  <c:v>5.5290513524365618E-3</c:v>
                </c:pt>
                <c:pt idx="523">
                  <c:v>5.5122172574176218E-3</c:v>
                </c:pt>
                <c:pt idx="524">
                  <c:v>5.5127199871850205E-3</c:v>
                </c:pt>
                <c:pt idx="525">
                  <c:v>5.5187084866129953E-3</c:v>
                </c:pt>
                <c:pt idx="526">
                  <c:v>5.5006492364035649E-3</c:v>
                </c:pt>
                <c:pt idx="527">
                  <c:v>5.5008151926271643E-3</c:v>
                </c:pt>
                <c:pt idx="528">
                  <c:v>5.4409999418565278E-3</c:v>
                </c:pt>
                <c:pt idx="529">
                  <c:v>5.4243025454449208E-3</c:v>
                </c:pt>
                <c:pt idx="530">
                  <c:v>5.4225782641511861E-3</c:v>
                </c:pt>
                <c:pt idx="531">
                  <c:v>5.4172954821615051E-3</c:v>
                </c:pt>
                <c:pt idx="532">
                  <c:v>5.4108348190870523E-3</c:v>
                </c:pt>
                <c:pt idx="533">
                  <c:v>5.4058146402810722E-3</c:v>
                </c:pt>
                <c:pt idx="534">
                  <c:v>5.3991501400357661E-3</c:v>
                </c:pt>
                <c:pt idx="535">
                  <c:v>5.4136666584362744E-3</c:v>
                </c:pt>
                <c:pt idx="536">
                  <c:v>5.4224474001373932E-3</c:v>
                </c:pt>
                <c:pt idx="537">
                  <c:v>5.4285947980339108E-3</c:v>
                </c:pt>
                <c:pt idx="538">
                  <c:v>5.3951817060672843E-3</c:v>
                </c:pt>
                <c:pt idx="539">
                  <c:v>5.4345965479836097E-3</c:v>
                </c:pt>
                <c:pt idx="540">
                  <c:v>5.4558108014056495E-3</c:v>
                </c:pt>
                <c:pt idx="541">
                  <c:v>5.4705914210193812E-3</c:v>
                </c:pt>
                <c:pt idx="542">
                  <c:v>5.4662682266061798E-3</c:v>
                </c:pt>
                <c:pt idx="543">
                  <c:v>5.4669733198355963E-3</c:v>
                </c:pt>
                <c:pt idx="544">
                  <c:v>5.4728130938175735E-3</c:v>
                </c:pt>
                <c:pt idx="545">
                  <c:v>5.4284683475414553E-3</c:v>
                </c:pt>
                <c:pt idx="546">
                  <c:v>5.4081269217692851E-3</c:v>
                </c:pt>
                <c:pt idx="547">
                  <c:v>5.380541745407497E-3</c:v>
                </c:pt>
                <c:pt idx="548">
                  <c:v>5.3051268053921638E-3</c:v>
                </c:pt>
                <c:pt idx="549">
                  <c:v>5.2791885431918784E-3</c:v>
                </c:pt>
                <c:pt idx="550">
                  <c:v>5.2400499928982793E-3</c:v>
                </c:pt>
                <c:pt idx="551">
                  <c:v>5.2188526322733408E-3</c:v>
                </c:pt>
                <c:pt idx="552">
                  <c:v>5.2033051520756412E-3</c:v>
                </c:pt>
                <c:pt idx="553">
                  <c:v>5.1882479228700764E-3</c:v>
                </c:pt>
                <c:pt idx="554">
                  <c:v>5.1818888560169101E-3</c:v>
                </c:pt>
                <c:pt idx="555">
                  <c:v>5.1937696822871079E-3</c:v>
                </c:pt>
                <c:pt idx="556">
                  <c:v>5.214035387050852E-3</c:v>
                </c:pt>
                <c:pt idx="557">
                  <c:v>5.2343821252424988E-3</c:v>
                </c:pt>
                <c:pt idx="558">
                  <c:v>5.2083123922899771E-3</c:v>
                </c:pt>
                <c:pt idx="559">
                  <c:v>5.2229536494661681E-3</c:v>
                </c:pt>
                <c:pt idx="560">
                  <c:v>5.2642734589681281E-3</c:v>
                </c:pt>
                <c:pt idx="561">
                  <c:v>5.2822355932783316E-3</c:v>
                </c:pt>
                <c:pt idx="562">
                  <c:v>5.2950861254822861E-3</c:v>
                </c:pt>
                <c:pt idx="563">
                  <c:v>5.3076148664698147E-3</c:v>
                </c:pt>
                <c:pt idx="564">
                  <c:v>5.3169994282429734E-3</c:v>
                </c:pt>
                <c:pt idx="565">
                  <c:v>5.3339361490417261E-3</c:v>
                </c:pt>
                <c:pt idx="566">
                  <c:v>5.3106526574210906E-3</c:v>
                </c:pt>
                <c:pt idx="567">
                  <c:v>5.2960814982097428E-3</c:v>
                </c:pt>
                <c:pt idx="568">
                  <c:v>5.2516584504218294E-3</c:v>
                </c:pt>
                <c:pt idx="569">
                  <c:v>5.2658187221638472E-3</c:v>
                </c:pt>
                <c:pt idx="570">
                  <c:v>5.2752747451342676E-3</c:v>
                </c:pt>
                <c:pt idx="571">
                  <c:v>5.2884446636359064E-3</c:v>
                </c:pt>
                <c:pt idx="572">
                  <c:v>5.3076772285387082E-3</c:v>
                </c:pt>
                <c:pt idx="573">
                  <c:v>5.3419962671598835E-3</c:v>
                </c:pt>
                <c:pt idx="574">
                  <c:v>5.3863966788869821E-3</c:v>
                </c:pt>
                <c:pt idx="575">
                  <c:v>5.4422356364124003E-3</c:v>
                </c:pt>
                <c:pt idx="576">
                  <c:v>5.5227108510701485E-3</c:v>
                </c:pt>
                <c:pt idx="577">
                  <c:v>5.5779545572939944E-3</c:v>
                </c:pt>
                <c:pt idx="578">
                  <c:v>5.6067085180320055E-3</c:v>
                </c:pt>
                <c:pt idx="579">
                  <c:v>5.6859798480689474E-3</c:v>
                </c:pt>
                <c:pt idx="580">
                  <c:v>5.7713465001293417E-3</c:v>
                </c:pt>
                <c:pt idx="581">
                  <c:v>5.8576672857345085E-3</c:v>
                </c:pt>
                <c:pt idx="582">
                  <c:v>5.9155036857627902E-3</c:v>
                </c:pt>
                <c:pt idx="583">
                  <c:v>6.0012990370413551E-3</c:v>
                </c:pt>
                <c:pt idx="584">
                  <c:v>6.0794383105910923E-3</c:v>
                </c:pt>
                <c:pt idx="585">
                  <c:v>6.1565395328639291E-3</c:v>
                </c:pt>
                <c:pt idx="586">
                  <c:v>6.211584352816526E-3</c:v>
                </c:pt>
                <c:pt idx="587">
                  <c:v>6.2529286002817163E-3</c:v>
                </c:pt>
                <c:pt idx="588">
                  <c:v>6.2206553317845584E-3</c:v>
                </c:pt>
                <c:pt idx="589">
                  <c:v>6.2410445415772061E-3</c:v>
                </c:pt>
                <c:pt idx="590">
                  <c:v>6.271651753636363E-3</c:v>
                </c:pt>
                <c:pt idx="591">
                  <c:v>6.29904170586797E-3</c:v>
                </c:pt>
                <c:pt idx="592">
                  <c:v>6.3431722741704574E-3</c:v>
                </c:pt>
                <c:pt idx="593">
                  <c:v>6.3763660698073054E-3</c:v>
                </c:pt>
                <c:pt idx="594">
                  <c:v>6.4229496252185643E-3</c:v>
                </c:pt>
                <c:pt idx="595">
                  <c:v>6.4597379987314553E-3</c:v>
                </c:pt>
                <c:pt idx="596">
                  <c:v>6.483300448204294E-3</c:v>
                </c:pt>
                <c:pt idx="597">
                  <c:v>6.5453353698376937E-3</c:v>
                </c:pt>
                <c:pt idx="598">
                  <c:v>6.5241830096187123E-3</c:v>
                </c:pt>
                <c:pt idx="599">
                  <c:v>6.5564334083508362E-3</c:v>
                </c:pt>
                <c:pt idx="600">
                  <c:v>6.5689683748146261E-3</c:v>
                </c:pt>
                <c:pt idx="601">
                  <c:v>6.5721504694207572E-3</c:v>
                </c:pt>
                <c:pt idx="602">
                  <c:v>6.5907471901624657E-3</c:v>
                </c:pt>
                <c:pt idx="603">
                  <c:v>6.5712905961437139E-3</c:v>
                </c:pt>
                <c:pt idx="604">
                  <c:v>6.5318099631150412E-3</c:v>
                </c:pt>
                <c:pt idx="605">
                  <c:v>6.4932894457079048E-3</c:v>
                </c:pt>
                <c:pt idx="606">
                  <c:v>6.4682782939932707E-3</c:v>
                </c:pt>
                <c:pt idx="607">
                  <c:v>6.4579530021351833E-3</c:v>
                </c:pt>
                <c:pt idx="608">
                  <c:v>6.3816648171904876E-3</c:v>
                </c:pt>
                <c:pt idx="609">
                  <c:v>6.33739911186618E-3</c:v>
                </c:pt>
                <c:pt idx="610">
                  <c:v>6.3123209864448873E-3</c:v>
                </c:pt>
                <c:pt idx="611">
                  <c:v>6.3182422891375099E-3</c:v>
                </c:pt>
                <c:pt idx="612">
                  <c:v>6.3326346551789399E-3</c:v>
                </c:pt>
                <c:pt idx="613">
                  <c:v>6.3370966471777051E-3</c:v>
                </c:pt>
                <c:pt idx="614">
                  <c:v>6.3095050306792213E-3</c:v>
                </c:pt>
                <c:pt idx="615">
                  <c:v>6.2939778063901969E-3</c:v>
                </c:pt>
                <c:pt idx="616">
                  <c:v>6.2962075572388469E-3</c:v>
                </c:pt>
                <c:pt idx="617">
                  <c:v>6.2878546665123616E-3</c:v>
                </c:pt>
                <c:pt idx="618">
                  <c:v>6.2128857101902127E-3</c:v>
                </c:pt>
                <c:pt idx="619">
                  <c:v>6.1767235656428792E-3</c:v>
                </c:pt>
                <c:pt idx="620">
                  <c:v>6.1497720192980774E-3</c:v>
                </c:pt>
                <c:pt idx="621">
                  <c:v>6.1480730954094516E-3</c:v>
                </c:pt>
                <c:pt idx="622">
                  <c:v>6.138799914232336E-3</c:v>
                </c:pt>
                <c:pt idx="623">
                  <c:v>6.1326400247465685E-3</c:v>
                </c:pt>
                <c:pt idx="624">
                  <c:v>6.1267544024913969E-3</c:v>
                </c:pt>
                <c:pt idx="625">
                  <c:v>6.1341684468167032E-3</c:v>
                </c:pt>
                <c:pt idx="626">
                  <c:v>6.168021574911006E-3</c:v>
                </c:pt>
                <c:pt idx="627">
                  <c:v>6.2076434760084146E-3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964416"/>
        <c:axId val="81978880"/>
      </c:scatterChart>
      <c:valAx>
        <c:axId val="81964416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81978880"/>
        <c:crosses val="autoZero"/>
        <c:crossBetween val="midCat"/>
        <c:majorUnit val="0.01"/>
        <c:minorUnit val="5.0000000000000001E-3"/>
      </c:valAx>
      <c:valAx>
        <c:axId val="81978880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8196441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rgbClr val="7030A0"/>
              </a:solidFill>
              <a:ln w="6350">
                <a:solidFill>
                  <a:srgbClr val="7030A0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0.44396919409456359</c:v>
                </c:pt>
                <c:pt idx="1">
                  <c:v>0.95143559111383524</c:v>
                </c:pt>
                <c:pt idx="2">
                  <c:v>0.10128246292879339</c:v>
                </c:pt>
                <c:pt idx="3">
                  <c:v>2.1849094502235857</c:v>
                </c:pt>
                <c:pt idx="4">
                  <c:v>2.0015944905616436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</c:v>
                </c:pt>
                <c:pt idx="1">
                  <c:v>5.52</c:v>
                </c:pt>
                <c:pt idx="2">
                  <c:v>7.08</c:v>
                </c:pt>
                <c:pt idx="3">
                  <c:v>9</c:v>
                </c:pt>
                <c:pt idx="4">
                  <c:v>11.616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19424"/>
        <c:axId val="114121728"/>
      </c:scatterChart>
      <c:valAx>
        <c:axId val="114119424"/>
        <c:scaling>
          <c:orientation val="minMax"/>
          <c:max val="2.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14121728"/>
        <c:crosses val="autoZero"/>
        <c:crossBetween val="midCat"/>
        <c:majorUnit val="1"/>
        <c:minorUnit val="0.5"/>
      </c:valAx>
      <c:valAx>
        <c:axId val="114121728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14119424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28575</xdr:rowOff>
    </xdr:from>
    <xdr:to>
      <xdr:col>10</xdr:col>
      <xdr:colOff>0</xdr:colOff>
      <xdr:row>0</xdr:row>
      <xdr:rowOff>552450</xdr:rowOff>
    </xdr:to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twoCellAnchor>
  <xdr:twoCellAnchor editAs="oneCell">
    <xdr:from>
      <xdr:col>8</xdr:col>
      <xdr:colOff>0</xdr:colOff>
      <xdr:row>1</xdr:row>
      <xdr:rowOff>9525</xdr:rowOff>
    </xdr:from>
    <xdr:to>
      <xdr:col>9</xdr:col>
      <xdr:colOff>95250</xdr:colOff>
      <xdr:row>1</xdr:row>
      <xdr:rowOff>695325</xdr:rowOff>
    </xdr:to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12</xdr:col>
      <xdr:colOff>0</xdr:colOff>
      <xdr:row>1</xdr:row>
      <xdr:rowOff>9525</xdr:rowOff>
    </xdr:from>
    <xdr:to>
      <xdr:col>12</xdr:col>
      <xdr:colOff>819150</xdr:colOff>
      <xdr:row>1</xdr:row>
      <xdr:rowOff>695325</xdr:rowOff>
    </xdr:to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10</xdr:col>
      <xdr:colOff>0</xdr:colOff>
      <xdr:row>1</xdr:row>
      <xdr:rowOff>9525</xdr:rowOff>
    </xdr:from>
    <xdr:to>
      <xdr:col>10</xdr:col>
      <xdr:colOff>771525</xdr:colOff>
      <xdr:row>1</xdr:row>
      <xdr:rowOff>695325</xdr:rowOff>
    </xdr:to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9</xdr:col>
      <xdr:colOff>800100</xdr:colOff>
      <xdr:row>0</xdr:row>
      <xdr:rowOff>28575</xdr:rowOff>
    </xdr:from>
    <xdr:to>
      <xdr:col>11</xdr:col>
      <xdr:colOff>733425</xdr:colOff>
      <xdr:row>0</xdr:row>
      <xdr:rowOff>552450</xdr:rowOff>
    </xdr:to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twoCellAnchor>
  <xdr:twoCellAnchor editAs="oneCell">
    <xdr:from>
      <xdr:col>9</xdr:col>
      <xdr:colOff>0</xdr:colOff>
      <xdr:row>1</xdr:row>
      <xdr:rowOff>9525</xdr:rowOff>
    </xdr:from>
    <xdr:to>
      <xdr:col>9</xdr:col>
      <xdr:colOff>809625</xdr:colOff>
      <xdr:row>1</xdr:row>
      <xdr:rowOff>695325</xdr:rowOff>
    </xdr:to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11</xdr:col>
      <xdr:colOff>0</xdr:colOff>
      <xdr:row>1</xdr:row>
      <xdr:rowOff>9525</xdr:rowOff>
    </xdr:from>
    <xdr:to>
      <xdr:col>11</xdr:col>
      <xdr:colOff>742950</xdr:colOff>
      <xdr:row>1</xdr:row>
      <xdr:rowOff>695325</xdr:rowOff>
    </xdr:to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13</xdr:col>
      <xdr:colOff>0</xdr:colOff>
      <xdr:row>1</xdr:row>
      <xdr:rowOff>9525</xdr:rowOff>
    </xdr:from>
    <xdr:to>
      <xdr:col>13</xdr:col>
      <xdr:colOff>742950</xdr:colOff>
      <xdr:row>1</xdr:row>
      <xdr:rowOff>695325</xdr:rowOff>
    </xdr:to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58" name="Object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</xdr:row>
      <xdr:rowOff>76200</xdr:rowOff>
    </xdr:from>
    <xdr:to>
      <xdr:col>4</xdr:col>
      <xdr:colOff>790575</xdr:colOff>
      <xdr:row>1</xdr:row>
      <xdr:rowOff>695325</xdr:rowOff>
    </xdr:to>
    <xdr:sp macro="" textlink="">
      <xdr:nvSpPr>
        <xdr:cNvPr id="46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14</xdr:col>
      <xdr:colOff>0</xdr:colOff>
      <xdr:row>1</xdr:row>
      <xdr:rowOff>66675</xdr:rowOff>
    </xdr:from>
    <xdr:to>
      <xdr:col>14</xdr:col>
      <xdr:colOff>619125</xdr:colOff>
      <xdr:row>1</xdr:row>
      <xdr:rowOff>495300</xdr:rowOff>
    </xdr:to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 editAs="oneCell">
    <xdr:from>
      <xdr:col>15</xdr:col>
      <xdr:colOff>0</xdr:colOff>
      <xdr:row>0</xdr:row>
      <xdr:rowOff>581024</xdr:rowOff>
    </xdr:from>
    <xdr:to>
      <xdr:col>16</xdr:col>
      <xdr:colOff>9525</xdr:colOff>
      <xdr:row>1</xdr:row>
      <xdr:rowOff>695324</xdr:rowOff>
    </xdr:to>
    <xdr:sp macro="" textlink="">
      <xdr:nvSpPr>
        <xdr:cNvPr id="51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381000</xdr:rowOff>
        </xdr:to>
        <xdr:sp macro="" textlink="">
          <xdr:nvSpPr>
            <xdr:cNvPr id="1160" name="Object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0</xdr:colOff>
      <xdr:row>1</xdr:row>
      <xdr:rowOff>47625</xdr:rowOff>
    </xdr:from>
    <xdr:to>
      <xdr:col>5</xdr:col>
      <xdr:colOff>790575</xdr:colOff>
      <xdr:row>2</xdr:row>
      <xdr:rowOff>9525</xdr:rowOff>
    </xdr:to>
    <xdr:sp macro="" textlink="">
      <xdr:nvSpPr>
        <xdr:cNvPr id="61" name="TextBox 2"/>
        <xdr:cNvSpPr txBox="1">
          <a:spLocks noChangeArrowheads="1"/>
        </xdr:cNvSpPr>
      </xdr:nvSpPr>
      <xdr:spPr bwMode="auto">
        <a:xfrm>
          <a:off x="43243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6</xdr:col>
      <xdr:colOff>0</xdr:colOff>
      <xdr:row>1</xdr:row>
      <xdr:rowOff>47625</xdr:rowOff>
    </xdr:from>
    <xdr:to>
      <xdr:col>6</xdr:col>
      <xdr:colOff>790575</xdr:colOff>
      <xdr:row>1</xdr:row>
      <xdr:rowOff>571500</xdr:rowOff>
    </xdr:to>
    <xdr:sp macro="" textlink="">
      <xdr:nvSpPr>
        <xdr:cNvPr id="63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190500</xdr:colOff>
          <xdr:row>0</xdr:row>
          <xdr:rowOff>9525</xdr:rowOff>
        </xdr:from>
        <xdr:to>
          <xdr:col>6</xdr:col>
          <xdr:colOff>676275</xdr:colOff>
          <xdr:row>1</xdr:row>
          <xdr:rowOff>47625</xdr:rowOff>
        </xdr:to>
        <xdr:sp macro="" textlink="">
          <xdr:nvSpPr>
            <xdr:cNvPr id="1162" name="Object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12</xdr:col>
      <xdr:colOff>9525</xdr:colOff>
      <xdr:row>9</xdr:row>
      <xdr:rowOff>180975</xdr:rowOff>
    </xdr:from>
    <xdr:to>
      <xdr:col>15</xdr:col>
      <xdr:colOff>622575</xdr:colOff>
      <xdr:row>25</xdr:row>
      <xdr:rowOff>81600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600076</xdr:colOff>
      <xdr:row>9</xdr:row>
      <xdr:rowOff>180975</xdr:rowOff>
    </xdr:from>
    <xdr:to>
      <xdr:col>16</xdr:col>
      <xdr:colOff>388876</xdr:colOff>
      <xdr:row>25</xdr:row>
      <xdr:rowOff>81600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381001</xdr:colOff>
      <xdr:row>9</xdr:row>
      <xdr:rowOff>180975</xdr:rowOff>
    </xdr:from>
    <xdr:to>
      <xdr:col>17</xdr:col>
      <xdr:colOff>169801</xdr:colOff>
      <xdr:row>25</xdr:row>
      <xdr:rowOff>81600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161926</xdr:colOff>
      <xdr:row>9</xdr:row>
      <xdr:rowOff>180975</xdr:rowOff>
    </xdr:from>
    <xdr:to>
      <xdr:col>18</xdr:col>
      <xdr:colOff>560326</xdr:colOff>
      <xdr:row>25</xdr:row>
      <xdr:rowOff>81600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12</xdr:col>
      <xdr:colOff>28575</xdr:colOff>
      <xdr:row>0</xdr:row>
      <xdr:rowOff>66675</xdr:rowOff>
    </xdr:from>
    <xdr:to>
      <xdr:col>13</xdr:col>
      <xdr:colOff>762000</xdr:colOff>
      <xdr:row>1</xdr:row>
      <xdr:rowOff>9525</xdr:rowOff>
    </xdr:to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0</xdr:row>
          <xdr:rowOff>133350</xdr:rowOff>
        </xdr:from>
        <xdr:to>
          <xdr:col>4</xdr:col>
          <xdr:colOff>9525</xdr:colOff>
          <xdr:row>0</xdr:row>
          <xdr:rowOff>466725</xdr:rowOff>
        </xdr:to>
        <xdr:sp macro="" textlink="">
          <xdr:nvSpPr>
            <xdr:cNvPr id="1171" name="Object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10"/>
  <sheetViews>
    <sheetView tabSelected="1" workbookViewId="0">
      <selection activeCell="H12" sqref="H12"/>
    </sheetView>
  </sheetViews>
  <sheetFormatPr defaultRowHeight="12.75" x14ac:dyDescent="0.2"/>
  <cols>
    <col min="1" max="1" width="9.140625" style="1"/>
    <col min="2" max="3" width="15.85546875" style="15" customWidth="1"/>
    <col min="4" max="4" width="15.42578125" style="15" customWidth="1"/>
    <col min="5" max="7" width="12.5703125" style="32" customWidth="1"/>
    <col min="8" max="8" width="13.28515625" style="27" customWidth="1"/>
    <col min="9" max="9" width="11.7109375" style="45" customWidth="1"/>
    <col min="10" max="10" width="12.42578125" style="41" customWidth="1"/>
    <col min="11" max="12" width="11.7109375" style="23" customWidth="1"/>
    <col min="13" max="13" width="12.85546875" style="11" customWidth="1"/>
    <col min="14" max="14" width="11.5703125" style="11" customWidth="1"/>
    <col min="15" max="15" width="9.5703125" style="7" customWidth="1"/>
    <col min="16" max="16" width="18.28515625" style="31" customWidth="1"/>
    <col min="17" max="17" width="18.28515625" style="16" customWidth="1"/>
    <col min="18" max="16384" width="9.140625" style="7"/>
  </cols>
  <sheetData>
    <row r="1" spans="1:17" ht="45.75" customHeight="1" x14ac:dyDescent="0.25">
      <c r="A1" s="4" t="s">
        <v>1</v>
      </c>
      <c r="B1" s="34"/>
      <c r="C1" s="19"/>
      <c r="D1" s="14"/>
      <c r="E1" s="27"/>
      <c r="F1" s="37"/>
      <c r="G1" s="37"/>
      <c r="I1" s="40"/>
      <c r="M1" s="35"/>
      <c r="N1" s="12"/>
    </row>
    <row r="2" spans="1:17" ht="56.25" customHeight="1" x14ac:dyDescent="0.2">
      <c r="A2" s="6" t="s">
        <v>0</v>
      </c>
      <c r="B2" s="36" t="s">
        <v>5</v>
      </c>
      <c r="C2" s="36" t="s">
        <v>5</v>
      </c>
      <c r="D2" s="36" t="s">
        <v>6</v>
      </c>
      <c r="E2" s="38"/>
      <c r="F2" s="38"/>
      <c r="G2" s="38"/>
      <c r="I2" s="42"/>
      <c r="M2" s="12"/>
      <c r="N2" s="12"/>
    </row>
    <row r="3" spans="1:17" ht="15" x14ac:dyDescent="0.25">
      <c r="A3" s="1">
        <v>4.8000000000000001E-2</v>
      </c>
      <c r="B3" s="15">
        <v>1010</v>
      </c>
      <c r="C3" s="15">
        <v>96</v>
      </c>
      <c r="D3" s="15">
        <v>9.505997228</v>
      </c>
      <c r="E3" s="32">
        <f t="shared" ref="E3:E66" si="0" xml:space="preserve"> (2*H$10)/(-H$7+SQRT((H$7)^2+4*H$10*(LN(D3)-H$4)))</f>
        <v>243.14738081435593</v>
      </c>
      <c r="F3" s="32">
        <f xml:space="preserve"> E3^3*SQRT(1/C3+1/B3)/((2*H$10+H$7*E3)*SQRT(11*2))</f>
        <v>2.3619227749251532</v>
      </c>
      <c r="G3" s="32">
        <f xml:space="preserve"> F3/E3</f>
        <v>9.7139552439945518E-3</v>
      </c>
      <c r="H3" s="28" t="s">
        <v>2</v>
      </c>
      <c r="I3" s="43">
        <v>7.4999999999999997E-2</v>
      </c>
      <c r="J3" s="44">
        <v>262.05</v>
      </c>
      <c r="K3" s="24">
        <v>0.14299999999999999</v>
      </c>
      <c r="L3" s="24">
        <v>264.85000000000002</v>
      </c>
      <c r="M3" s="26">
        <v>0.82</v>
      </c>
      <c r="N3" s="26">
        <v>269.14999999999998</v>
      </c>
    </row>
    <row r="4" spans="1:17" ht="15" x14ac:dyDescent="0.25">
      <c r="A4" s="1">
        <v>7.1999999999999995E-2</v>
      </c>
      <c r="B4" s="15">
        <v>1296.333333</v>
      </c>
      <c r="C4" s="15">
        <v>125.66666669999999</v>
      </c>
      <c r="D4" s="15">
        <v>9.2935285630000006</v>
      </c>
      <c r="E4" s="32">
        <f t="shared" si="0"/>
        <v>245.4677893448623</v>
      </c>
      <c r="F4" s="32">
        <f xml:space="preserve"> E4^3*SQRT(1/C4+1/B4)/((2*H$10+H$7*E4)*SQRT(11*3))</f>
        <v>1.6528507365815235</v>
      </c>
      <c r="G4" s="32">
        <f xml:space="preserve"> F4/E4</f>
        <v>6.7334730189768507E-3</v>
      </c>
      <c r="H4" s="28">
        <v>-5.0822238280000001</v>
      </c>
      <c r="I4" s="43">
        <v>0.156</v>
      </c>
      <c r="J4" s="44">
        <v>264.85000000000002</v>
      </c>
      <c r="K4" s="24">
        <v>0.19600000000000001</v>
      </c>
      <c r="L4" s="24">
        <v>265.85000000000002</v>
      </c>
      <c r="M4" s="26">
        <v>1.48</v>
      </c>
      <c r="N4" s="26">
        <v>267.14999999999998</v>
      </c>
    </row>
    <row r="5" spans="1:17" ht="15" x14ac:dyDescent="0.25">
      <c r="A5" s="1">
        <v>9.6000000000000002E-2</v>
      </c>
      <c r="B5" s="15">
        <v>1733</v>
      </c>
      <c r="C5" s="15">
        <v>179.33333329999999</v>
      </c>
      <c r="D5" s="15">
        <v>9.1457852329999998</v>
      </c>
      <c r="E5" s="32">
        <f t="shared" si="0"/>
        <v>247.08563930469376</v>
      </c>
      <c r="F5" s="32">
        <f t="shared" ref="F5:F10" si="1" xml:space="preserve"> E5^3*SQRT(1/C5+1/B5)/((2*H$10+H$7*E5)*SQRT(11*3))</f>
        <v>1.3697206671662154</v>
      </c>
      <c r="G5" s="32">
        <f t="shared" ref="G5:G68" si="2" xml:space="preserve"> F5/E5</f>
        <v>5.5435057699858622E-3</v>
      </c>
      <c r="H5" s="29"/>
      <c r="I5" s="43">
        <v>0.216</v>
      </c>
      <c r="J5" s="44">
        <v>265.85000000000002</v>
      </c>
      <c r="K5" s="24">
        <v>0.29099999999999998</v>
      </c>
      <c r="L5" s="24">
        <v>267.75</v>
      </c>
      <c r="M5" s="26">
        <v>2.99</v>
      </c>
      <c r="N5" s="26">
        <v>262.64999999999998</v>
      </c>
      <c r="O5" s="15">
        <v>3</v>
      </c>
      <c r="P5" s="32">
        <f xml:space="preserve"> ABS(N5-E126)</f>
        <v>0.44396919409456359</v>
      </c>
      <c r="Q5" s="8"/>
    </row>
    <row r="6" spans="1:17" ht="15" x14ac:dyDescent="0.25">
      <c r="A6" s="1">
        <v>0.12</v>
      </c>
      <c r="B6" s="15">
        <v>2039.333333</v>
      </c>
      <c r="C6" s="15">
        <v>219</v>
      </c>
      <c r="D6" s="15">
        <v>9.066023758</v>
      </c>
      <c r="E6" s="32">
        <f t="shared" si="0"/>
        <v>247.96132426629953</v>
      </c>
      <c r="F6" s="32">
        <f t="shared" si="1"/>
        <v>1.2334016655190188</v>
      </c>
      <c r="G6" s="32">
        <f t="shared" si="2"/>
        <v>4.9741695369976318E-3</v>
      </c>
      <c r="H6" s="28" t="s">
        <v>3</v>
      </c>
      <c r="I6" s="43">
        <v>0.438</v>
      </c>
      <c r="J6" s="44">
        <v>269.14999999999998</v>
      </c>
      <c r="K6" s="24">
        <v>0.49299999999999999</v>
      </c>
      <c r="L6" s="24">
        <v>271.64999999999998</v>
      </c>
      <c r="M6" s="26">
        <v>5.51</v>
      </c>
      <c r="N6" s="26">
        <v>246.65</v>
      </c>
      <c r="O6" s="15">
        <v>5.52</v>
      </c>
      <c r="P6" s="32">
        <f xml:space="preserve"> ABS(N6-E231)</f>
        <v>0.95143559111383524</v>
      </c>
      <c r="Q6" s="8"/>
    </row>
    <row r="7" spans="1:17" ht="15" x14ac:dyDescent="0.25">
      <c r="A7" s="1">
        <v>0.14399999999999999</v>
      </c>
      <c r="B7" s="15">
        <v>2127</v>
      </c>
      <c r="C7" s="15">
        <v>244.66666670000001</v>
      </c>
      <c r="D7" s="15">
        <v>8.9842852660000005</v>
      </c>
      <c r="E7" s="32">
        <f t="shared" si="0"/>
        <v>248.86074974869962</v>
      </c>
      <c r="F7" s="32">
        <f t="shared" si="1"/>
        <v>1.1632320223535133</v>
      </c>
      <c r="G7" s="32">
        <f t="shared" si="2"/>
        <v>4.6742285536314938E-3</v>
      </c>
      <c r="H7" s="28">
        <v>2996.5983890000002</v>
      </c>
      <c r="I7" s="43">
        <v>0.55100000000000005</v>
      </c>
      <c r="J7" s="44">
        <v>270.85000000000002</v>
      </c>
      <c r="K7" s="24">
        <v>0.55100000000000005</v>
      </c>
      <c r="L7" s="24">
        <v>271.35000000000002</v>
      </c>
      <c r="M7" s="26">
        <v>7.09</v>
      </c>
      <c r="N7" s="26">
        <v>235.65</v>
      </c>
      <c r="O7" s="15">
        <v>7.08</v>
      </c>
      <c r="P7" s="32">
        <f xml:space="preserve"> ABS(N7-E296)</f>
        <v>0.10128246292879339</v>
      </c>
      <c r="Q7" s="8"/>
    </row>
    <row r="8" spans="1:17" ht="15" x14ac:dyDescent="0.25">
      <c r="A8" s="1">
        <v>0.16800000000000001</v>
      </c>
      <c r="B8" s="15">
        <v>2101.333333</v>
      </c>
      <c r="C8" s="15">
        <v>246.33333329999999</v>
      </c>
      <c r="D8" s="15">
        <v>8.9378304639999993</v>
      </c>
      <c r="E8" s="32">
        <f t="shared" si="0"/>
        <v>249.37295736346908</v>
      </c>
      <c r="F8" s="32">
        <f t="shared" si="1"/>
        <v>1.1562147828324112</v>
      </c>
      <c r="G8" s="32">
        <f t="shared" si="2"/>
        <v>4.6364882345570095E-3</v>
      </c>
      <c r="H8" s="29"/>
      <c r="I8" s="43">
        <v>0.82599999999999996</v>
      </c>
      <c r="J8" s="44">
        <v>268.45</v>
      </c>
      <c r="K8" s="24">
        <v>0.81200000000000006</v>
      </c>
      <c r="L8" s="24">
        <v>270.25</v>
      </c>
      <c r="M8" s="26">
        <v>9.01</v>
      </c>
      <c r="N8" s="26">
        <v>219.15</v>
      </c>
      <c r="O8" s="15">
        <v>9</v>
      </c>
      <c r="P8" s="32">
        <f xml:space="preserve"> ABS(N8-E376)</f>
        <v>2.1849094502235857</v>
      </c>
      <c r="Q8" s="8"/>
    </row>
    <row r="9" spans="1:17" ht="15" x14ac:dyDescent="0.25">
      <c r="A9" s="1">
        <v>0.192</v>
      </c>
      <c r="B9" s="15">
        <v>1999.333333</v>
      </c>
      <c r="C9" s="15">
        <v>249.33333329999999</v>
      </c>
      <c r="D9" s="15">
        <v>8.7453292810000001</v>
      </c>
      <c r="E9" s="32">
        <f t="shared" si="0"/>
        <v>251.5047822335691</v>
      </c>
      <c r="F9" s="32">
        <f t="shared" si="1"/>
        <v>1.1367228209773028</v>
      </c>
      <c r="G9" s="32">
        <f t="shared" si="2"/>
        <v>4.5196867068779773E-3</v>
      </c>
      <c r="H9" s="28" t="s">
        <v>4</v>
      </c>
      <c r="I9" s="43">
        <v>0.95599999999999996</v>
      </c>
      <c r="J9" s="44">
        <v>267.45</v>
      </c>
      <c r="K9" s="24">
        <v>1.212</v>
      </c>
      <c r="L9" s="24">
        <v>267.05</v>
      </c>
      <c r="M9" s="26">
        <v>11.62</v>
      </c>
      <c r="N9" s="26">
        <v>211.65</v>
      </c>
      <c r="O9" s="15">
        <v>11.616</v>
      </c>
      <c r="P9" s="32">
        <f xml:space="preserve"> ABS(N9-E485)</f>
        <v>2.0015944905616436</v>
      </c>
      <c r="Q9" s="8"/>
    </row>
    <row r="10" spans="1:17" ht="15" x14ac:dyDescent="0.25">
      <c r="A10" s="1">
        <v>0.216</v>
      </c>
      <c r="B10" s="15">
        <v>1914.333333</v>
      </c>
      <c r="C10" s="15">
        <v>236</v>
      </c>
      <c r="D10" s="15">
        <v>8.5770366469999999</v>
      </c>
      <c r="E10" s="32">
        <f t="shared" si="0"/>
        <v>253.38301242620574</v>
      </c>
      <c r="F10" s="32">
        <f t="shared" si="1"/>
        <v>1.1543019268092645</v>
      </c>
      <c r="G10" s="32">
        <f t="shared" si="2"/>
        <v>4.5555616209489924E-3</v>
      </c>
      <c r="H10" s="28">
        <v>-295015.53749999998</v>
      </c>
      <c r="I10" s="43">
        <v>1.351</v>
      </c>
      <c r="J10" s="44">
        <v>268.25</v>
      </c>
      <c r="K10" s="24">
        <v>1.2569999999999999</v>
      </c>
      <c r="L10" s="24">
        <v>266.64999999999998</v>
      </c>
      <c r="M10" s="13"/>
      <c r="N10" s="13"/>
    </row>
    <row r="11" spans="1:17" x14ac:dyDescent="0.2">
      <c r="A11" s="1">
        <v>0.24</v>
      </c>
      <c r="B11" s="15">
        <v>1882.8</v>
      </c>
      <c r="C11" s="15">
        <v>223.4</v>
      </c>
      <c r="D11" s="15">
        <v>8.4357506210000004</v>
      </c>
      <c r="E11" s="32">
        <f t="shared" si="0"/>
        <v>254.97219823451317</v>
      </c>
      <c r="F11" s="32">
        <f xml:space="preserve"> E11^3*SQRT(1/C11+1/B11)/((2*H$10+H$7*E11)*SQRT(11*5))</f>
        <v>0.90888426373135622</v>
      </c>
      <c r="G11" s="32">
        <f t="shared" si="2"/>
        <v>3.564640655038794E-3</v>
      </c>
      <c r="I11" s="43">
        <v>1.4630000000000001</v>
      </c>
      <c r="J11" s="44">
        <v>268.64999999999998</v>
      </c>
      <c r="K11" s="24">
        <v>1.474</v>
      </c>
      <c r="L11" s="24">
        <v>266.45</v>
      </c>
      <c r="M11" s="10"/>
      <c r="N11" s="10"/>
    </row>
    <row r="12" spans="1:17" x14ac:dyDescent="0.2">
      <c r="A12" s="1">
        <v>0.26400000000000001</v>
      </c>
      <c r="B12" s="15">
        <v>1818</v>
      </c>
      <c r="C12" s="15">
        <v>220.4</v>
      </c>
      <c r="D12" s="15">
        <v>8.3412517420000007</v>
      </c>
      <c r="E12" s="32">
        <f t="shared" si="0"/>
        <v>256.04219730059907</v>
      </c>
      <c r="F12" s="32">
        <f t="shared" ref="F12:F20" si="3" xml:space="preserve"> E12^3*SQRT(1/C12+1/B12)/((2*H$10+H$7*E12)*SQRT(11*5))</f>
        <v>0.91090136658480136</v>
      </c>
      <c r="G12" s="32">
        <f t="shared" si="2"/>
        <v>3.5576220489757144E-3</v>
      </c>
      <c r="I12" s="43">
        <v>1.5</v>
      </c>
      <c r="J12" s="44">
        <v>268.45</v>
      </c>
      <c r="K12" s="24">
        <v>1.847</v>
      </c>
      <c r="L12" s="24">
        <v>265.35000000000002</v>
      </c>
      <c r="M12" s="10"/>
      <c r="N12" s="10"/>
    </row>
    <row r="13" spans="1:17" x14ac:dyDescent="0.2">
      <c r="A13" s="1">
        <v>0.28799999999999998</v>
      </c>
      <c r="B13" s="15">
        <v>1776</v>
      </c>
      <c r="C13" s="15">
        <v>209.6</v>
      </c>
      <c r="D13" s="15">
        <v>8.3047937550000004</v>
      </c>
      <c r="E13" s="32">
        <f t="shared" si="0"/>
        <v>256.45663447055017</v>
      </c>
      <c r="F13" s="32">
        <f t="shared" si="3"/>
        <v>0.93074908422138258</v>
      </c>
      <c r="G13" s="32">
        <f t="shared" si="2"/>
        <v>3.6292649872088369E-3</v>
      </c>
      <c r="I13" s="43">
        <v>1.6759999999999999</v>
      </c>
      <c r="J13" s="44">
        <v>267.14999999999998</v>
      </c>
      <c r="K13" s="24">
        <v>2.9769999999999999</v>
      </c>
      <c r="L13" s="24">
        <v>261.85000000000002</v>
      </c>
      <c r="M13" s="10"/>
      <c r="N13" s="10"/>
    </row>
    <row r="14" spans="1:17" x14ac:dyDescent="0.2">
      <c r="A14" s="1">
        <v>0.312</v>
      </c>
      <c r="B14" s="15">
        <v>1721</v>
      </c>
      <c r="C14" s="15">
        <v>204.8</v>
      </c>
      <c r="D14" s="15">
        <v>8.288749803</v>
      </c>
      <c r="E14" s="32">
        <f t="shared" si="0"/>
        <v>256.63931239688293</v>
      </c>
      <c r="F14" s="32">
        <f t="shared" si="3"/>
        <v>0.94113449217132505</v>
      </c>
      <c r="G14" s="32">
        <f t="shared" si="2"/>
        <v>3.6671485883499268E-3</v>
      </c>
      <c r="I14" s="43">
        <v>1.895</v>
      </c>
      <c r="J14" s="44">
        <v>265.45</v>
      </c>
      <c r="K14" s="24">
        <v>3.3690000000000002</v>
      </c>
      <c r="L14" s="24">
        <v>261.05</v>
      </c>
      <c r="M14" s="10"/>
      <c r="N14" s="10"/>
    </row>
    <row r="15" spans="1:17" x14ac:dyDescent="0.2">
      <c r="A15" s="1">
        <v>0.33600000000000002</v>
      </c>
      <c r="B15" s="15">
        <v>1665.8</v>
      </c>
      <c r="C15" s="15">
        <v>196.8</v>
      </c>
      <c r="D15" s="15">
        <v>8.2957246680000001</v>
      </c>
      <c r="E15" s="32">
        <f t="shared" si="0"/>
        <v>256.55987332090189</v>
      </c>
      <c r="F15" s="32">
        <f t="shared" si="3"/>
        <v>0.96008984860177471</v>
      </c>
      <c r="G15" s="32">
        <f t="shared" si="2"/>
        <v>3.7421668329283369E-3</v>
      </c>
      <c r="I15" s="43">
        <v>2.0489999999999999</v>
      </c>
      <c r="J15" s="44">
        <v>265.64999999999998</v>
      </c>
      <c r="K15" s="24">
        <v>3.5529999999999999</v>
      </c>
      <c r="L15" s="24">
        <v>260.05</v>
      </c>
      <c r="M15" s="10"/>
      <c r="N15" s="10"/>
    </row>
    <row r="16" spans="1:17" x14ac:dyDescent="0.2">
      <c r="A16" s="1">
        <v>0.36</v>
      </c>
      <c r="B16" s="15">
        <v>1600.8</v>
      </c>
      <c r="C16" s="15">
        <v>197.4</v>
      </c>
      <c r="D16" s="15">
        <v>8.305624925</v>
      </c>
      <c r="E16" s="32">
        <f t="shared" si="0"/>
        <v>256.44717569460022</v>
      </c>
      <c r="F16" s="32">
        <f t="shared" si="3"/>
        <v>0.96139457225106439</v>
      </c>
      <c r="G16" s="32">
        <f t="shared" si="2"/>
        <v>3.7488990457667484E-3</v>
      </c>
      <c r="I16" s="43">
        <v>2.5419999999999998</v>
      </c>
      <c r="J16" s="44">
        <v>263.25</v>
      </c>
      <c r="K16" s="24">
        <v>4.2480000000000002</v>
      </c>
      <c r="L16" s="24">
        <v>256.35000000000002</v>
      </c>
      <c r="M16" s="10"/>
      <c r="N16" s="10"/>
    </row>
    <row r="17" spans="1:14" x14ac:dyDescent="0.2">
      <c r="A17" s="1">
        <v>0.38400000000000001</v>
      </c>
      <c r="B17" s="15">
        <v>1578.4</v>
      </c>
      <c r="C17" s="15">
        <v>190.8</v>
      </c>
      <c r="D17" s="15">
        <v>8.3096879099999992</v>
      </c>
      <c r="E17" s="32">
        <f t="shared" si="0"/>
        <v>256.40094568206393</v>
      </c>
      <c r="F17" s="32">
        <f t="shared" si="3"/>
        <v>0.9770525736647433</v>
      </c>
      <c r="G17" s="32">
        <f t="shared" si="2"/>
        <v>3.8106434087660668E-3</v>
      </c>
      <c r="I17" s="43">
        <v>2.9449999999999998</v>
      </c>
      <c r="J17" s="44">
        <v>263.85000000000002</v>
      </c>
      <c r="K17" s="24">
        <v>4.2990000000000004</v>
      </c>
      <c r="L17" s="24">
        <v>256.05</v>
      </c>
      <c r="M17" s="10"/>
      <c r="N17" s="10"/>
    </row>
    <row r="18" spans="1:14" x14ac:dyDescent="0.2">
      <c r="A18" s="1">
        <v>0.40799999999999997</v>
      </c>
      <c r="B18" s="15">
        <v>1554</v>
      </c>
      <c r="C18" s="15">
        <v>187.4</v>
      </c>
      <c r="D18" s="15">
        <v>8.3295431410000003</v>
      </c>
      <c r="E18" s="32">
        <f t="shared" si="0"/>
        <v>256.17519369203637</v>
      </c>
      <c r="F18" s="32">
        <f t="shared" si="3"/>
        <v>0.98689149152172928</v>
      </c>
      <c r="G18" s="32">
        <f t="shared" si="2"/>
        <v>3.8524084916205076E-3</v>
      </c>
      <c r="I18" s="43">
        <v>3</v>
      </c>
      <c r="J18" s="44">
        <v>263.64999999999998</v>
      </c>
      <c r="K18" s="24">
        <v>5.49</v>
      </c>
      <c r="L18" s="24">
        <v>246.85</v>
      </c>
      <c r="M18" s="10"/>
      <c r="N18" s="10"/>
    </row>
    <row r="19" spans="1:14" x14ac:dyDescent="0.2">
      <c r="A19" s="1">
        <v>0.432</v>
      </c>
      <c r="B19" s="15">
        <v>1538.8</v>
      </c>
      <c r="C19" s="15">
        <v>184.2</v>
      </c>
      <c r="D19" s="15">
        <v>8.3278932270000006</v>
      </c>
      <c r="E19" s="32">
        <f t="shared" si="0"/>
        <v>256.19394251122276</v>
      </c>
      <c r="F19" s="32">
        <f t="shared" si="3"/>
        <v>0.99493607161479003</v>
      </c>
      <c r="G19" s="32">
        <f t="shared" si="2"/>
        <v>3.8835269166100838E-3</v>
      </c>
      <c r="I19" s="43">
        <v>3.2010000000000001</v>
      </c>
      <c r="J19" s="44">
        <v>263.05</v>
      </c>
      <c r="K19" s="24">
        <v>6.5490000000000004</v>
      </c>
      <c r="L19" s="24">
        <v>239.55</v>
      </c>
      <c r="M19" s="10"/>
      <c r="N19" s="10"/>
    </row>
    <row r="20" spans="1:14" x14ac:dyDescent="0.2">
      <c r="A20" s="1">
        <v>0.45600000000000002</v>
      </c>
      <c r="B20" s="15">
        <v>1526.8</v>
      </c>
      <c r="C20" s="15">
        <v>188.6</v>
      </c>
      <c r="D20" s="15">
        <v>8.3269549450000007</v>
      </c>
      <c r="E20" s="32">
        <f t="shared" si="0"/>
        <v>256.20460553929195</v>
      </c>
      <c r="F20" s="32">
        <f t="shared" si="3"/>
        <v>0.98488461818953665</v>
      </c>
      <c r="G20" s="32">
        <f t="shared" si="2"/>
        <v>3.8441331533304274E-3</v>
      </c>
      <c r="I20" s="43">
        <v>3.5230000000000001</v>
      </c>
      <c r="J20" s="44">
        <v>261.45</v>
      </c>
      <c r="K20" s="24">
        <v>6.649</v>
      </c>
      <c r="L20" s="24">
        <v>238.85</v>
      </c>
      <c r="M20" s="10"/>
      <c r="N20" s="10"/>
    </row>
    <row r="21" spans="1:14" x14ac:dyDescent="0.2">
      <c r="A21" s="1">
        <v>0.48</v>
      </c>
      <c r="B21" s="15">
        <v>1502</v>
      </c>
      <c r="C21" s="15">
        <v>182.7142857</v>
      </c>
      <c r="D21" s="15">
        <v>8.3169737329999993</v>
      </c>
      <c r="E21" s="32">
        <f t="shared" si="0"/>
        <v>256.31807438902791</v>
      </c>
      <c r="F21" s="32">
        <f xml:space="preserve"> E21^3*SQRT(1/C21+1/B21)/((2*H$10+H$7*E21)*SQRT(11*7))</f>
        <v>0.84447968619061298</v>
      </c>
      <c r="G21" s="32">
        <f t="shared" si="2"/>
        <v>3.2946552372615759E-3</v>
      </c>
      <c r="I21" s="43">
        <v>3.798</v>
      </c>
      <c r="J21" s="44">
        <v>260.05</v>
      </c>
      <c r="K21" s="24">
        <v>7.07</v>
      </c>
      <c r="L21" s="24">
        <v>234.85</v>
      </c>
      <c r="M21" s="10"/>
      <c r="N21" s="10"/>
    </row>
    <row r="22" spans="1:14" x14ac:dyDescent="0.2">
      <c r="A22" s="1">
        <v>0.504</v>
      </c>
      <c r="B22" s="15">
        <v>1503.2857140000001</v>
      </c>
      <c r="C22" s="15">
        <v>177.42857140000001</v>
      </c>
      <c r="D22" s="15">
        <v>8.3337163840000006</v>
      </c>
      <c r="E22" s="32">
        <f t="shared" si="0"/>
        <v>256.127779466368</v>
      </c>
      <c r="F22" s="32">
        <f t="shared" ref="F22:F30" si="4" xml:space="preserve"> E22^3*SQRT(1/C22+1/B22)/((2*H$10+H$7*E22)*SQRT(11*7))</f>
        <v>0.85642075979927501</v>
      </c>
      <c r="G22" s="32">
        <f t="shared" si="2"/>
        <v>3.3437246111436779E-3</v>
      </c>
      <c r="I22" s="43">
        <v>4.3609999999999998</v>
      </c>
      <c r="J22" s="44">
        <v>256.05</v>
      </c>
      <c r="K22" s="24">
        <v>7.8810000000000002</v>
      </c>
      <c r="L22" s="24">
        <v>228.25</v>
      </c>
      <c r="M22" s="10"/>
      <c r="N22" s="10"/>
    </row>
    <row r="23" spans="1:14" x14ac:dyDescent="0.2">
      <c r="A23" s="1">
        <v>0.52800000000000002</v>
      </c>
      <c r="B23" s="15">
        <v>1486.5714290000001</v>
      </c>
      <c r="C23" s="15">
        <v>175.57142859999999</v>
      </c>
      <c r="D23" s="15">
        <v>8.3297031149999992</v>
      </c>
      <c r="E23" s="32">
        <f t="shared" si="0"/>
        <v>256.17337592648636</v>
      </c>
      <c r="F23" s="32">
        <f t="shared" si="4"/>
        <v>0.86076550110964067</v>
      </c>
      <c r="G23" s="32">
        <f t="shared" si="2"/>
        <v>3.360089618979972E-3</v>
      </c>
      <c r="I23" s="43">
        <v>5.2519999999999998</v>
      </c>
      <c r="J23" s="44">
        <v>249.65</v>
      </c>
      <c r="K23" s="24">
        <v>8.98</v>
      </c>
      <c r="L23" s="24">
        <v>219.25</v>
      </c>
      <c r="M23" s="10"/>
      <c r="N23" s="10"/>
    </row>
    <row r="24" spans="1:14" x14ac:dyDescent="0.2">
      <c r="A24" s="1">
        <v>0.55200000000000005</v>
      </c>
      <c r="B24" s="15">
        <v>1494.142857</v>
      </c>
      <c r="C24" s="15">
        <v>176.7142857</v>
      </c>
      <c r="D24" s="15">
        <v>8.3204094380000004</v>
      </c>
      <c r="E24" s="32">
        <f t="shared" si="0"/>
        <v>256.2790085625619</v>
      </c>
      <c r="F24" s="32">
        <f t="shared" si="4"/>
        <v>0.85757499191679298</v>
      </c>
      <c r="G24" s="32">
        <f t="shared" si="2"/>
        <v>3.3462553048212097E-3</v>
      </c>
      <c r="I24" s="43">
        <v>5.53</v>
      </c>
      <c r="J24" s="44">
        <v>247.65</v>
      </c>
      <c r="K24" s="24">
        <v>9.0879999999999992</v>
      </c>
      <c r="L24" s="24">
        <v>217.65</v>
      </c>
      <c r="M24" s="10"/>
      <c r="N24" s="10"/>
    </row>
    <row r="25" spans="1:14" x14ac:dyDescent="0.2">
      <c r="A25" s="1">
        <v>0.57599999999999996</v>
      </c>
      <c r="B25" s="15">
        <v>1507.142857</v>
      </c>
      <c r="C25" s="15">
        <v>179.57142859999999</v>
      </c>
      <c r="D25" s="15">
        <v>8.3091367040000002</v>
      </c>
      <c r="E25" s="32">
        <f t="shared" si="0"/>
        <v>256.40721680347178</v>
      </c>
      <c r="F25" s="32">
        <f t="shared" si="4"/>
        <v>0.85049976817081796</v>
      </c>
      <c r="G25" s="32">
        <f t="shared" si="2"/>
        <v>3.3169884169941275E-3</v>
      </c>
      <c r="I25" s="43">
        <v>5.72</v>
      </c>
      <c r="J25" s="44">
        <v>246.45</v>
      </c>
      <c r="K25" s="24">
        <v>10.031000000000001</v>
      </c>
      <c r="L25" s="24">
        <v>211.75</v>
      </c>
      <c r="M25" s="10"/>
      <c r="N25" s="10"/>
    </row>
    <row r="26" spans="1:14" x14ac:dyDescent="0.2">
      <c r="A26" s="1">
        <v>0.6</v>
      </c>
      <c r="B26" s="15">
        <v>1531.2857140000001</v>
      </c>
      <c r="C26" s="15">
        <v>183.2857143</v>
      </c>
      <c r="D26" s="15">
        <v>8.3344428290000003</v>
      </c>
      <c r="E26" s="32">
        <f t="shared" si="0"/>
        <v>256.11952721385961</v>
      </c>
      <c r="F26" s="32">
        <f t="shared" si="4"/>
        <v>0.84328948953171068</v>
      </c>
      <c r="G26" s="32">
        <f t="shared" si="2"/>
        <v>3.2925622606962122E-3</v>
      </c>
      <c r="I26" s="43">
        <v>5.9909999999999997</v>
      </c>
      <c r="J26" s="44">
        <v>244.65</v>
      </c>
      <c r="K26" s="24">
        <v>10.081</v>
      </c>
      <c r="L26" s="24">
        <v>211.45</v>
      </c>
      <c r="M26" s="10"/>
      <c r="N26" s="10"/>
    </row>
    <row r="27" spans="1:14" x14ac:dyDescent="0.2">
      <c r="A27" s="3">
        <v>0.624</v>
      </c>
      <c r="B27" s="15">
        <v>1590</v>
      </c>
      <c r="C27" s="15">
        <v>191.7142857</v>
      </c>
      <c r="D27" s="15">
        <v>8.3515544760000004</v>
      </c>
      <c r="E27" s="32">
        <f t="shared" si="0"/>
        <v>255.92524844187392</v>
      </c>
      <c r="F27" s="32">
        <f t="shared" si="4"/>
        <v>0.8257013528596111</v>
      </c>
      <c r="G27" s="32">
        <f t="shared" si="2"/>
        <v>3.2263379947334329E-3</v>
      </c>
      <c r="I27" s="43">
        <v>6.1920000000000002</v>
      </c>
      <c r="J27" s="44">
        <v>243.05</v>
      </c>
      <c r="K27" s="24">
        <v>10.130000000000001</v>
      </c>
      <c r="L27" s="24">
        <v>211.65</v>
      </c>
      <c r="M27" s="10"/>
      <c r="N27" s="10"/>
    </row>
    <row r="28" spans="1:14" x14ac:dyDescent="0.2">
      <c r="A28" s="5">
        <v>0.64800000000000002</v>
      </c>
      <c r="B28" s="15">
        <v>1672.7142859999999</v>
      </c>
      <c r="C28" s="15">
        <v>203.2857143</v>
      </c>
      <c r="D28" s="15">
        <v>8.3527267849999998</v>
      </c>
      <c r="E28" s="32">
        <f t="shared" si="0"/>
        <v>255.91194590380812</v>
      </c>
      <c r="F28" s="32">
        <f t="shared" si="4"/>
        <v>0.80225426457625071</v>
      </c>
      <c r="G28" s="32">
        <f t="shared" si="2"/>
        <v>3.1348839998184418E-3</v>
      </c>
      <c r="I28" s="43">
        <v>6.9029999999999996</v>
      </c>
      <c r="J28" s="44">
        <v>237.45</v>
      </c>
      <c r="K28" s="24">
        <v>10.435</v>
      </c>
      <c r="L28" s="24">
        <v>211.95</v>
      </c>
      <c r="M28" s="10"/>
      <c r="N28" s="10"/>
    </row>
    <row r="29" spans="1:14" x14ac:dyDescent="0.2">
      <c r="A29" s="5">
        <v>0.67200000000000004</v>
      </c>
      <c r="B29" s="15">
        <v>1765.5714290000001</v>
      </c>
      <c r="C29" s="15">
        <v>215.57142859999999</v>
      </c>
      <c r="D29" s="15">
        <v>8.3704697810000006</v>
      </c>
      <c r="E29" s="32">
        <f t="shared" si="0"/>
        <v>255.71072549948238</v>
      </c>
      <c r="F29" s="32">
        <f t="shared" si="4"/>
        <v>0.78007820219926238</v>
      </c>
      <c r="G29" s="32">
        <f t="shared" si="2"/>
        <v>3.0506276210179595E-3</v>
      </c>
      <c r="I29" s="43">
        <v>7.11</v>
      </c>
      <c r="J29" s="44">
        <v>235.85</v>
      </c>
      <c r="K29" s="24">
        <v>10.54</v>
      </c>
      <c r="L29" s="24">
        <v>212.05</v>
      </c>
      <c r="M29" s="10"/>
      <c r="N29" s="10"/>
    </row>
    <row r="30" spans="1:14" x14ac:dyDescent="0.2">
      <c r="A30" s="1">
        <v>0.69599999999999995</v>
      </c>
      <c r="B30" s="15">
        <v>1907</v>
      </c>
      <c r="C30" s="15">
        <v>231.7142857</v>
      </c>
      <c r="D30" s="15">
        <v>8.3891659890000003</v>
      </c>
      <c r="E30" s="32">
        <f t="shared" si="0"/>
        <v>255.4989253741787</v>
      </c>
      <c r="F30" s="32">
        <f t="shared" si="4"/>
        <v>0.75306145480771014</v>
      </c>
      <c r="G30" s="32">
        <f t="shared" si="2"/>
        <v>2.9474153509837669E-3</v>
      </c>
      <c r="I30" s="43">
        <v>7.7709999999999999</v>
      </c>
      <c r="J30" s="44">
        <v>230.05</v>
      </c>
      <c r="K30" s="24">
        <v>11.52</v>
      </c>
      <c r="L30" s="24">
        <v>214.65</v>
      </c>
      <c r="M30" s="10"/>
      <c r="N30" s="10"/>
    </row>
    <row r="31" spans="1:14" x14ac:dyDescent="0.2">
      <c r="A31" s="1">
        <v>0.72</v>
      </c>
      <c r="B31" s="15">
        <v>2145.5555559999998</v>
      </c>
      <c r="C31" s="15">
        <v>256.22222219999998</v>
      </c>
      <c r="D31" s="15">
        <v>8.4205344419999992</v>
      </c>
      <c r="E31" s="32">
        <f t="shared" si="0"/>
        <v>255.14408981367686</v>
      </c>
      <c r="F31" s="32">
        <f xml:space="preserve"> E31^3*SQRT(1/C31+1/B31)/((2*H$10+H$7*E31)*SQRT(11*9))</f>
        <v>0.63219169907114303</v>
      </c>
      <c r="G31" s="32">
        <f t="shared" si="2"/>
        <v>2.4777830422519735E-3</v>
      </c>
      <c r="I31" s="43">
        <v>8.0350000000000001</v>
      </c>
      <c r="J31" s="44">
        <v>228.45</v>
      </c>
      <c r="K31" s="24">
        <v>11.712999999999999</v>
      </c>
      <c r="L31" s="24">
        <v>215.45</v>
      </c>
      <c r="M31" s="10"/>
      <c r="N31" s="10"/>
    </row>
    <row r="32" spans="1:14" x14ac:dyDescent="0.2">
      <c r="A32" s="1">
        <v>0.74399999999999999</v>
      </c>
      <c r="B32" s="15">
        <v>2359.1111110000002</v>
      </c>
      <c r="C32" s="15">
        <v>280.55555559999999</v>
      </c>
      <c r="D32" s="15">
        <v>8.4579596020000007</v>
      </c>
      <c r="E32" s="32">
        <f t="shared" si="0"/>
        <v>254.72157832699187</v>
      </c>
      <c r="F32" s="32">
        <f t="shared" ref="F32:F40" si="5" xml:space="preserve"> E32^3*SQRT(1/C32+1/B32)/((2*H$10+H$7*E32)*SQRT(11*9))</f>
        <v>0.6054163920760256</v>
      </c>
      <c r="G32" s="32">
        <f t="shared" si="2"/>
        <v>2.376777012973902E-3</v>
      </c>
      <c r="I32" s="43">
        <v>9.0299999999999994</v>
      </c>
      <c r="J32" s="44">
        <v>221.65</v>
      </c>
      <c r="K32" s="24">
        <v>12.151</v>
      </c>
      <c r="L32" s="24">
        <v>215.35</v>
      </c>
      <c r="M32" s="10"/>
      <c r="N32" s="10"/>
    </row>
    <row r="33" spans="1:14" x14ac:dyDescent="0.2">
      <c r="A33" s="1">
        <v>0.76800000000000002</v>
      </c>
      <c r="B33" s="15">
        <v>2637.1111110000002</v>
      </c>
      <c r="C33" s="15">
        <v>310.77777780000002</v>
      </c>
      <c r="D33" s="15">
        <v>8.4993583539999999</v>
      </c>
      <c r="E33" s="32">
        <f t="shared" si="0"/>
        <v>254.2552364971132</v>
      </c>
      <c r="F33" s="32">
        <f t="shared" si="5"/>
        <v>0.57644651825169246</v>
      </c>
      <c r="G33" s="32">
        <f t="shared" si="2"/>
        <v>2.267196248122258E-3</v>
      </c>
      <c r="I33" s="43">
        <v>10.19</v>
      </c>
      <c r="J33" s="44">
        <v>213.05</v>
      </c>
      <c r="K33" s="24">
        <v>12.585000000000001</v>
      </c>
      <c r="L33" s="24">
        <v>215.25</v>
      </c>
      <c r="M33" s="10"/>
      <c r="N33" s="10"/>
    </row>
    <row r="34" spans="1:14" x14ac:dyDescent="0.2">
      <c r="A34" s="1">
        <v>0.79200000000000004</v>
      </c>
      <c r="B34" s="15">
        <v>2957.666667</v>
      </c>
      <c r="C34" s="15">
        <v>341.44444440000001</v>
      </c>
      <c r="D34" s="15">
        <v>8.5523986409999999</v>
      </c>
      <c r="E34" s="32">
        <f t="shared" si="0"/>
        <v>253.65928048551891</v>
      </c>
      <c r="F34" s="32">
        <f t="shared" si="5"/>
        <v>0.55123306045971876</v>
      </c>
      <c r="G34" s="32">
        <f t="shared" si="2"/>
        <v>2.1731239614203196E-3</v>
      </c>
      <c r="I34" s="43">
        <v>10.315</v>
      </c>
      <c r="J34" s="44">
        <v>212.25</v>
      </c>
      <c r="K34" s="24">
        <v>13.051</v>
      </c>
      <c r="L34" s="24">
        <v>215.15</v>
      </c>
      <c r="M34" s="10"/>
      <c r="N34" s="10"/>
    </row>
    <row r="35" spans="1:14" x14ac:dyDescent="0.2">
      <c r="A35" s="1">
        <v>0.81599999999999995</v>
      </c>
      <c r="B35" s="15">
        <v>3330.5555559999998</v>
      </c>
      <c r="C35" s="15">
        <v>384.55555559999999</v>
      </c>
      <c r="D35" s="15">
        <v>8.5987773589999996</v>
      </c>
      <c r="E35" s="32">
        <f t="shared" si="0"/>
        <v>253.13951961566124</v>
      </c>
      <c r="F35" s="32">
        <f t="shared" si="5"/>
        <v>0.52100552284360779</v>
      </c>
      <c r="G35" s="32">
        <f t="shared" si="2"/>
        <v>2.0581753636676105E-3</v>
      </c>
      <c r="I35" s="43">
        <v>10.896000000000001</v>
      </c>
      <c r="J35" s="44">
        <v>208.45</v>
      </c>
      <c r="K35" s="24">
        <v>13.34</v>
      </c>
      <c r="L35" s="24">
        <v>215.05</v>
      </c>
      <c r="M35" s="10"/>
      <c r="N35" s="10"/>
    </row>
    <row r="36" spans="1:14" x14ac:dyDescent="0.2">
      <c r="A36" s="1">
        <v>0.84</v>
      </c>
      <c r="B36" s="15">
        <v>3758.333333</v>
      </c>
      <c r="C36" s="15">
        <v>430.11111110000002</v>
      </c>
      <c r="D36" s="15">
        <v>8.6313313180000009</v>
      </c>
      <c r="E36" s="32">
        <f t="shared" si="0"/>
        <v>252.77541215406043</v>
      </c>
      <c r="F36" s="32">
        <f t="shared" si="5"/>
        <v>0.49348983814387665</v>
      </c>
      <c r="G36" s="32">
        <f t="shared" si="2"/>
        <v>1.9522857620467716E-3</v>
      </c>
      <c r="I36" s="43">
        <v>11.175000000000001</v>
      </c>
      <c r="J36" s="44">
        <v>207.85</v>
      </c>
      <c r="K36" s="24">
        <v>15.89</v>
      </c>
      <c r="L36" s="24">
        <v>213.45</v>
      </c>
      <c r="M36" s="9"/>
      <c r="N36" s="9"/>
    </row>
    <row r="37" spans="1:14" x14ac:dyDescent="0.2">
      <c r="A37" s="1">
        <v>0.86399999999999999</v>
      </c>
      <c r="B37" s="15">
        <v>4239</v>
      </c>
      <c r="C37" s="15">
        <v>483.55555559999999</v>
      </c>
      <c r="D37" s="15">
        <v>8.6432606760000006</v>
      </c>
      <c r="E37" s="32">
        <f t="shared" si="0"/>
        <v>252.6421301317973</v>
      </c>
      <c r="F37" s="32">
        <f t="shared" si="5"/>
        <v>0.46571848924162246</v>
      </c>
      <c r="G37" s="32">
        <f t="shared" si="2"/>
        <v>1.8433920304529905E-3</v>
      </c>
      <c r="I37" s="43">
        <v>11.56</v>
      </c>
      <c r="J37" s="44">
        <v>209.25</v>
      </c>
      <c r="K37" s="24">
        <v>16.757000000000001</v>
      </c>
      <c r="L37" s="24">
        <v>212.35</v>
      </c>
      <c r="M37" s="9"/>
      <c r="N37" s="9"/>
    </row>
    <row r="38" spans="1:14" x14ac:dyDescent="0.2">
      <c r="A38" s="1">
        <v>0.88800000000000001</v>
      </c>
      <c r="B38" s="15">
        <v>4755.5555560000003</v>
      </c>
      <c r="C38" s="15">
        <v>543.55555560000005</v>
      </c>
      <c r="D38" s="15">
        <v>8.6436553010000008</v>
      </c>
      <c r="E38" s="32">
        <f t="shared" si="0"/>
        <v>252.63772244921384</v>
      </c>
      <c r="F38" s="32">
        <f t="shared" si="5"/>
        <v>0.43931938237960078</v>
      </c>
      <c r="G38" s="32">
        <f t="shared" si="2"/>
        <v>1.7389302678974014E-3</v>
      </c>
      <c r="I38" s="43">
        <v>12.042</v>
      </c>
      <c r="J38" s="44">
        <v>210.25</v>
      </c>
      <c r="M38" s="9"/>
      <c r="N38" s="9"/>
    </row>
    <row r="39" spans="1:14" x14ac:dyDescent="0.2">
      <c r="A39" s="1">
        <v>0.91200000000000003</v>
      </c>
      <c r="B39" s="15">
        <v>5328.2222220000003</v>
      </c>
      <c r="C39" s="15">
        <v>604.66666669999995</v>
      </c>
      <c r="D39" s="15">
        <v>8.6291793049999992</v>
      </c>
      <c r="E39" s="32">
        <f t="shared" si="0"/>
        <v>252.79946393189314</v>
      </c>
      <c r="F39" s="32">
        <f t="shared" si="5"/>
        <v>0.41596884295058739</v>
      </c>
      <c r="G39" s="32">
        <f t="shared" si="2"/>
        <v>1.6454498616446981E-3</v>
      </c>
      <c r="I39" s="43">
        <v>12.457000000000001</v>
      </c>
      <c r="J39" s="44">
        <v>211.05</v>
      </c>
      <c r="M39" s="9"/>
      <c r="N39" s="9"/>
    </row>
    <row r="40" spans="1:14" x14ac:dyDescent="0.2">
      <c r="A40" s="1">
        <v>0.93600000000000005</v>
      </c>
      <c r="B40" s="15">
        <v>5939.4444439999997</v>
      </c>
      <c r="C40" s="15">
        <v>682.66666669999995</v>
      </c>
      <c r="D40" s="15">
        <v>8.5929573930000007</v>
      </c>
      <c r="E40" s="32">
        <f t="shared" si="0"/>
        <v>253.20467628011789</v>
      </c>
      <c r="F40" s="32">
        <f t="shared" si="5"/>
        <v>0.3907938547673821</v>
      </c>
      <c r="G40" s="32">
        <f t="shared" si="2"/>
        <v>1.5433911431203214E-3</v>
      </c>
      <c r="I40" s="43">
        <v>13.34</v>
      </c>
      <c r="J40" s="44">
        <v>212.85</v>
      </c>
    </row>
    <row r="41" spans="1:14" x14ac:dyDescent="0.2">
      <c r="A41" s="1">
        <v>0.96</v>
      </c>
      <c r="B41" s="15">
        <v>6680.7272730000004</v>
      </c>
      <c r="C41" s="15">
        <v>777.90909090000002</v>
      </c>
      <c r="D41" s="15">
        <v>8.5523040990000005</v>
      </c>
      <c r="E41" s="32">
        <f t="shared" si="0"/>
        <v>253.66034126946275</v>
      </c>
      <c r="F41" s="32">
        <f xml:space="preserve"> E41^3*SQRT(1/C41+1/B41)/((2*H$10+H$7*E41)*SQRT(11*11))</f>
        <v>0.33048145239456472</v>
      </c>
      <c r="G41" s="32">
        <f t="shared" si="2"/>
        <v>1.302850302655294E-3</v>
      </c>
      <c r="I41" s="43">
        <v>13.551</v>
      </c>
      <c r="J41" s="44">
        <v>213.45</v>
      </c>
    </row>
    <row r="42" spans="1:14" x14ac:dyDescent="0.2">
      <c r="A42" s="1">
        <v>0.98399999999999999</v>
      </c>
      <c r="B42" s="15">
        <v>7377.7272730000004</v>
      </c>
      <c r="C42" s="15">
        <v>867.45454549999999</v>
      </c>
      <c r="D42" s="15">
        <v>8.4980679670000008</v>
      </c>
      <c r="E42" s="32">
        <f t="shared" si="0"/>
        <v>254.26975625241025</v>
      </c>
      <c r="F42" s="32">
        <f t="shared" ref="F42:F50" si="6" xml:space="preserve"> E42^3*SQRT(1/C42+1/B42)/((2*H$10+H$7*E42)*SQRT(11*11))</f>
        <v>0.31203082397017357</v>
      </c>
      <c r="G42" s="32">
        <f t="shared" si="2"/>
        <v>1.2271645223131636E-3</v>
      </c>
      <c r="I42" s="43">
        <v>14.042</v>
      </c>
      <c r="J42" s="44">
        <v>212.95</v>
      </c>
    </row>
    <row r="43" spans="1:14" x14ac:dyDescent="0.2">
      <c r="A43" s="1">
        <v>1.008</v>
      </c>
      <c r="B43" s="15">
        <v>8097.181818</v>
      </c>
      <c r="C43" s="15">
        <v>962.45454549999999</v>
      </c>
      <c r="D43" s="15">
        <v>8.436097041</v>
      </c>
      <c r="E43" s="32">
        <f t="shared" si="0"/>
        <v>254.96828659572031</v>
      </c>
      <c r="F43" s="32">
        <f t="shared" si="6"/>
        <v>0.29525598413205711</v>
      </c>
      <c r="G43" s="32">
        <f t="shared" si="2"/>
        <v>1.1580106219257664E-3</v>
      </c>
      <c r="I43" s="43">
        <v>15.86</v>
      </c>
      <c r="J43" s="44">
        <v>211.25</v>
      </c>
    </row>
    <row r="44" spans="1:14" x14ac:dyDescent="0.2">
      <c r="A44" s="1">
        <v>1.032</v>
      </c>
      <c r="B44" s="15">
        <v>8841</v>
      </c>
      <c r="C44" s="15">
        <v>1061.818182</v>
      </c>
      <c r="D44" s="15">
        <v>8.3675870490000008</v>
      </c>
      <c r="E44" s="32">
        <f t="shared" si="0"/>
        <v>255.74340351657881</v>
      </c>
      <c r="F44" s="32">
        <f t="shared" si="6"/>
        <v>0.28009157005313057</v>
      </c>
      <c r="G44" s="32">
        <f t="shared" si="2"/>
        <v>1.095205452816199E-3</v>
      </c>
      <c r="I44" s="43">
        <v>15.984999999999999</v>
      </c>
      <c r="J44" s="44">
        <v>211.05</v>
      </c>
    </row>
    <row r="45" spans="1:14" x14ac:dyDescent="0.2">
      <c r="A45" s="1">
        <v>1.056</v>
      </c>
      <c r="B45" s="15">
        <v>9623.5454549999995</v>
      </c>
      <c r="C45" s="15">
        <v>1164.5454549999999</v>
      </c>
      <c r="D45" s="15">
        <v>8.2872648210000008</v>
      </c>
      <c r="E45" s="32">
        <f t="shared" si="0"/>
        <v>256.65622986527706</v>
      </c>
      <c r="F45" s="32">
        <f t="shared" si="6"/>
        <v>0.26630517596089875</v>
      </c>
      <c r="G45" s="32">
        <f t="shared" si="2"/>
        <v>1.0375948251896577E-3</v>
      </c>
      <c r="I45" s="43">
        <v>15.997999999999999</v>
      </c>
      <c r="J45" s="44">
        <v>211.05</v>
      </c>
    </row>
    <row r="46" spans="1:14" x14ac:dyDescent="0.2">
      <c r="A46" s="1">
        <v>1.08</v>
      </c>
      <c r="B46" s="15">
        <v>10427.54545</v>
      </c>
      <c r="C46" s="15">
        <v>1269.5454549999999</v>
      </c>
      <c r="D46" s="15">
        <v>8.2084077860000004</v>
      </c>
      <c r="E46" s="32">
        <f t="shared" si="0"/>
        <v>257.55692098389295</v>
      </c>
      <c r="F46" s="32">
        <f t="shared" si="6"/>
        <v>0.25400594487233907</v>
      </c>
      <c r="G46" s="32">
        <f t="shared" si="2"/>
        <v>9.8621284919081661E-4</v>
      </c>
      <c r="I46" s="43"/>
      <c r="J46" s="44"/>
    </row>
    <row r="47" spans="1:14" x14ac:dyDescent="0.2">
      <c r="A47" s="1">
        <v>1.1040000000000001</v>
      </c>
      <c r="B47" s="15">
        <v>11233.727269999999</v>
      </c>
      <c r="C47" s="15">
        <v>1379.818182</v>
      </c>
      <c r="D47" s="15">
        <v>8.1328959459999997</v>
      </c>
      <c r="E47" s="32">
        <f t="shared" si="0"/>
        <v>258.42383367039082</v>
      </c>
      <c r="F47" s="32">
        <f t="shared" si="6"/>
        <v>0.24276205460522249</v>
      </c>
      <c r="G47" s="32">
        <f t="shared" si="2"/>
        <v>9.3939498984004584E-4</v>
      </c>
      <c r="I47" s="43"/>
      <c r="J47" s="44"/>
    </row>
    <row r="48" spans="1:14" x14ac:dyDescent="0.2">
      <c r="A48" s="1">
        <v>1.1279999999999999</v>
      </c>
      <c r="B48" s="15">
        <v>12053.45455</v>
      </c>
      <c r="C48" s="15">
        <v>1490.909091</v>
      </c>
      <c r="D48" s="15">
        <v>8.060772279</v>
      </c>
      <c r="E48" s="32">
        <f t="shared" si="0"/>
        <v>259.2561039035154</v>
      </c>
      <c r="F48" s="32">
        <f t="shared" si="6"/>
        <v>0.23274840109091738</v>
      </c>
      <c r="G48" s="32">
        <f t="shared" si="2"/>
        <v>8.9775475904527548E-4</v>
      </c>
      <c r="I48" s="43"/>
      <c r="J48" s="44"/>
    </row>
    <row r="49" spans="1:10" x14ac:dyDescent="0.2">
      <c r="A49" s="1">
        <v>1.1519999999999999</v>
      </c>
      <c r="B49" s="15">
        <v>12867.45455</v>
      </c>
      <c r="C49" s="15">
        <v>1609.363636</v>
      </c>
      <c r="D49" s="15">
        <v>7.9929581939999998</v>
      </c>
      <c r="E49" s="32">
        <f t="shared" si="0"/>
        <v>260.04261443915482</v>
      </c>
      <c r="F49" s="32">
        <f t="shared" si="6"/>
        <v>0.22338545236065294</v>
      </c>
      <c r="G49" s="32">
        <f t="shared" si="2"/>
        <v>8.5903401964496486E-4</v>
      </c>
      <c r="I49" s="43"/>
      <c r="J49" s="44"/>
    </row>
    <row r="50" spans="1:10" x14ac:dyDescent="0.2">
      <c r="A50" s="1">
        <v>1.1759999999999999</v>
      </c>
      <c r="B50" s="15">
        <v>13689.272730000001</v>
      </c>
      <c r="C50" s="15">
        <v>1726.636364</v>
      </c>
      <c r="D50" s="15">
        <v>7.9299200729999999</v>
      </c>
      <c r="E50" s="32">
        <f t="shared" si="0"/>
        <v>260.77733141955059</v>
      </c>
      <c r="F50" s="32">
        <f t="shared" si="6"/>
        <v>0.21509850571645761</v>
      </c>
      <c r="G50" s="32">
        <f t="shared" si="2"/>
        <v>8.2483590328024802E-4</v>
      </c>
    </row>
    <row r="51" spans="1:10" x14ac:dyDescent="0.2">
      <c r="A51" s="1">
        <v>1.2</v>
      </c>
      <c r="B51" s="15">
        <v>14465.615379999999</v>
      </c>
      <c r="C51" s="15">
        <v>1846.769231</v>
      </c>
      <c r="D51" s="15">
        <v>7.8669820760000002</v>
      </c>
      <c r="E51" s="32">
        <f t="shared" si="0"/>
        <v>261.5144759738169</v>
      </c>
      <c r="F51" s="32">
        <f xml:space="preserve"> E51^3*SQRT(1/C51+1/B51)/((2*H$10+H$7*E51)*SQRT(11*13))</f>
        <v>0.19087395872021631</v>
      </c>
      <c r="G51" s="32">
        <f t="shared" si="2"/>
        <v>7.2987913196563092E-4</v>
      </c>
    </row>
    <row r="52" spans="1:10" x14ac:dyDescent="0.2">
      <c r="A52" s="1">
        <v>1.224</v>
      </c>
      <c r="B52" s="15">
        <v>15246.92308</v>
      </c>
      <c r="C52" s="15">
        <v>1965.461538</v>
      </c>
      <c r="D52" s="15">
        <v>7.8045291179999996</v>
      </c>
      <c r="E52" s="32">
        <f t="shared" si="0"/>
        <v>262.24962149591687</v>
      </c>
      <c r="F52" s="32">
        <f t="shared" ref="F52:F60" si="7" xml:space="preserve"> E52^3*SQRT(1/C52+1/B52)/((2*H$10+H$7*E52)*SQRT(11*13))</f>
        <v>0.18458822972843697</v>
      </c>
      <c r="G52" s="32">
        <f t="shared" si="2"/>
        <v>7.0386461828052986E-4</v>
      </c>
    </row>
    <row r="53" spans="1:10" x14ac:dyDescent="0.2">
      <c r="A53" s="1">
        <v>1.248</v>
      </c>
      <c r="B53" s="15">
        <v>16037.30769</v>
      </c>
      <c r="C53" s="15">
        <v>2079.6153850000001</v>
      </c>
      <c r="D53" s="15">
        <v>7.7444516029999999</v>
      </c>
      <c r="E53" s="32">
        <f t="shared" si="0"/>
        <v>262.96038916142254</v>
      </c>
      <c r="F53" s="32">
        <f t="shared" si="7"/>
        <v>0.17902767076344009</v>
      </c>
      <c r="G53" s="32">
        <f t="shared" si="2"/>
        <v>6.8081611582017029E-4</v>
      </c>
    </row>
    <row r="54" spans="1:10" x14ac:dyDescent="0.2">
      <c r="A54" s="1">
        <v>1.272</v>
      </c>
      <c r="B54" s="15">
        <v>16832.230769999998</v>
      </c>
      <c r="C54" s="15">
        <v>2195.3846149999999</v>
      </c>
      <c r="D54" s="15">
        <v>7.6847055009999998</v>
      </c>
      <c r="E54" s="32">
        <f t="shared" si="0"/>
        <v>263.67084004155049</v>
      </c>
      <c r="F54" s="32">
        <f t="shared" si="7"/>
        <v>0.17384843812169451</v>
      </c>
      <c r="G54" s="32">
        <f t="shared" si="2"/>
        <v>6.5933888667513878E-4</v>
      </c>
    </row>
    <row r="55" spans="1:10" x14ac:dyDescent="0.2">
      <c r="A55" s="1">
        <v>1.296</v>
      </c>
      <c r="B55" s="15">
        <v>17590.230769999998</v>
      </c>
      <c r="C55" s="15">
        <v>2304.538462</v>
      </c>
      <c r="D55" s="15">
        <v>7.6296199869999999</v>
      </c>
      <c r="E55" s="32">
        <f t="shared" si="0"/>
        <v>264.32915734291777</v>
      </c>
      <c r="F55" s="32">
        <f t="shared" si="7"/>
        <v>0.1693302140481564</v>
      </c>
      <c r="G55" s="32">
        <f t="shared" si="2"/>
        <v>6.4060361615151686E-4</v>
      </c>
    </row>
    <row r="56" spans="1:10" x14ac:dyDescent="0.2">
      <c r="A56" s="1">
        <v>1.32</v>
      </c>
      <c r="B56" s="15">
        <v>18338.07692</v>
      </c>
      <c r="C56" s="15">
        <v>2422</v>
      </c>
      <c r="D56" s="15">
        <v>7.5798169590000004</v>
      </c>
      <c r="E56" s="32">
        <f t="shared" si="0"/>
        <v>264.9271383787202</v>
      </c>
      <c r="F56" s="32">
        <f t="shared" si="7"/>
        <v>0.16491224841568769</v>
      </c>
      <c r="G56" s="32">
        <f t="shared" si="2"/>
        <v>6.2248152237216769E-4</v>
      </c>
    </row>
    <row r="57" spans="1:10" x14ac:dyDescent="0.2">
      <c r="A57" s="1">
        <v>1.3440000000000001</v>
      </c>
      <c r="B57" s="15">
        <v>19050.46154</v>
      </c>
      <c r="C57" s="15">
        <v>2531.0769230000001</v>
      </c>
      <c r="D57" s="15">
        <v>7.534692068</v>
      </c>
      <c r="E57" s="32">
        <f t="shared" si="0"/>
        <v>265.47130076471751</v>
      </c>
      <c r="F57" s="32">
        <f t="shared" si="7"/>
        <v>0.16108361356295442</v>
      </c>
      <c r="G57" s="32">
        <f t="shared" si="2"/>
        <v>6.0678353215182365E-4</v>
      </c>
    </row>
    <row r="58" spans="1:10" x14ac:dyDescent="0.2">
      <c r="A58" s="1">
        <v>1.3680000000000001</v>
      </c>
      <c r="B58" s="15">
        <v>19726.92308</v>
      </c>
      <c r="C58" s="15">
        <v>2637.0769230000001</v>
      </c>
      <c r="D58" s="15">
        <v>7.4927112820000001</v>
      </c>
      <c r="E58" s="32">
        <f t="shared" si="0"/>
        <v>265.97960313036469</v>
      </c>
      <c r="F58" s="32">
        <f t="shared" si="7"/>
        <v>0.15761010624228744</v>
      </c>
      <c r="G58" s="32">
        <f t="shared" si="2"/>
        <v>5.9256463423264054E-4</v>
      </c>
    </row>
    <row r="59" spans="1:10" x14ac:dyDescent="0.2">
      <c r="A59" s="1">
        <v>1.3919999999999999</v>
      </c>
      <c r="B59" s="15">
        <v>20398</v>
      </c>
      <c r="C59" s="15">
        <v>2746.3076919999999</v>
      </c>
      <c r="D59" s="15">
        <v>7.4542405150000004</v>
      </c>
      <c r="E59" s="32">
        <f t="shared" si="0"/>
        <v>266.44718274207986</v>
      </c>
      <c r="F59" s="32">
        <f t="shared" si="7"/>
        <v>0.1542811182924731</v>
      </c>
      <c r="G59" s="32">
        <f t="shared" si="2"/>
        <v>5.790307733965301E-4</v>
      </c>
    </row>
    <row r="60" spans="1:10" x14ac:dyDescent="0.2">
      <c r="A60" s="1">
        <v>1.4159999999999999</v>
      </c>
      <c r="B60" s="15">
        <v>21053.615379999999</v>
      </c>
      <c r="C60" s="15">
        <v>2849.1538460000002</v>
      </c>
      <c r="D60" s="15">
        <v>7.4168011979999999</v>
      </c>
      <c r="E60" s="32">
        <f t="shared" si="0"/>
        <v>266.90388966597004</v>
      </c>
      <c r="F60" s="32">
        <f t="shared" si="7"/>
        <v>0.1513040516109154</v>
      </c>
      <c r="G60" s="32">
        <f t="shared" si="2"/>
        <v>5.6688589964077436E-4</v>
      </c>
    </row>
    <row r="61" spans="1:10" x14ac:dyDescent="0.2">
      <c r="A61" s="1">
        <v>1.44</v>
      </c>
      <c r="B61" s="15">
        <v>21620.799999999999</v>
      </c>
      <c r="C61" s="15">
        <v>2929.4666670000001</v>
      </c>
      <c r="D61" s="15">
        <v>7.3799733869999997</v>
      </c>
      <c r="E61" s="32">
        <f t="shared" si="0"/>
        <v>267.35476836251684</v>
      </c>
      <c r="F61" s="32">
        <f xml:space="preserve"> E61^3*SQRT(1/C61+1/B61)/((2*H$10+H$7*E61)*SQRT(11*15))</f>
        <v>0.13873390079537384</v>
      </c>
      <c r="G61" s="32">
        <f t="shared" si="2"/>
        <v>5.1891313420398438E-4</v>
      </c>
    </row>
    <row r="62" spans="1:10" x14ac:dyDescent="0.2">
      <c r="A62" s="1">
        <v>1.464</v>
      </c>
      <c r="B62" s="15">
        <v>22202.866669999999</v>
      </c>
      <c r="C62" s="15">
        <v>3026.333333</v>
      </c>
      <c r="D62" s="15">
        <v>7.3467166690000001</v>
      </c>
      <c r="E62" s="32">
        <f t="shared" si="0"/>
        <v>267.76334146200941</v>
      </c>
      <c r="F62" s="32">
        <f t="shared" ref="F62:F70" si="8" xml:space="preserve"> E62^3*SQRT(1/C62+1/B62)/((2*H$10+H$7*E62)*SQRT(11*15))</f>
        <v>0.13638034752937264</v>
      </c>
      <c r="G62" s="32">
        <f t="shared" si="2"/>
        <v>5.0933166125252606E-4</v>
      </c>
    </row>
    <row r="63" spans="1:10" x14ac:dyDescent="0.2">
      <c r="A63" s="1">
        <v>1.488</v>
      </c>
      <c r="B63" s="15">
        <v>22756.06667</v>
      </c>
      <c r="C63" s="15">
        <v>3119.1333330000002</v>
      </c>
      <c r="D63" s="15">
        <v>7.3142550670000004</v>
      </c>
      <c r="E63" s="32">
        <f t="shared" si="0"/>
        <v>268.16346304314141</v>
      </c>
      <c r="F63" s="32">
        <f t="shared" si="8"/>
        <v>0.1342268509922247</v>
      </c>
      <c r="G63" s="32">
        <f t="shared" si="2"/>
        <v>5.0054116048848401E-4</v>
      </c>
    </row>
    <row r="64" spans="1:10" x14ac:dyDescent="0.2">
      <c r="A64" s="1">
        <v>1.512</v>
      </c>
      <c r="B64" s="15">
        <v>23293.533329999998</v>
      </c>
      <c r="C64" s="15">
        <v>3195.9333329999999</v>
      </c>
      <c r="D64" s="15">
        <v>7.2834056460000003</v>
      </c>
      <c r="E64" s="32">
        <f t="shared" si="0"/>
        <v>268.54493744005924</v>
      </c>
      <c r="F64" s="32">
        <f t="shared" si="8"/>
        <v>0.13246973795822459</v>
      </c>
      <c r="G64" s="32">
        <f t="shared" si="2"/>
        <v>4.932870424630239E-4</v>
      </c>
    </row>
    <row r="65" spans="1:7" x14ac:dyDescent="0.2">
      <c r="A65" s="1">
        <v>1.536</v>
      </c>
      <c r="B65" s="15">
        <v>23764.866669999999</v>
      </c>
      <c r="C65" s="15">
        <v>3275.5333329999999</v>
      </c>
      <c r="D65" s="15">
        <v>7.2554315689999997</v>
      </c>
      <c r="E65" s="32">
        <f t="shared" si="0"/>
        <v>268.89190317051271</v>
      </c>
      <c r="F65" s="32">
        <f t="shared" si="8"/>
        <v>0.13076110301032182</v>
      </c>
      <c r="G65" s="32">
        <f t="shared" si="2"/>
        <v>4.862961713183388E-4</v>
      </c>
    </row>
    <row r="66" spans="1:7" x14ac:dyDescent="0.2">
      <c r="A66" s="1">
        <v>1.56</v>
      </c>
      <c r="B66" s="15">
        <v>24232.266670000001</v>
      </c>
      <c r="C66" s="15">
        <v>3352.666667</v>
      </c>
      <c r="D66" s="15">
        <v>7.2303402869999998</v>
      </c>
      <c r="E66" s="32">
        <f t="shared" si="0"/>
        <v>269.2039718219882</v>
      </c>
      <c r="F66" s="32">
        <f t="shared" si="8"/>
        <v>0.12916867075646324</v>
      </c>
      <c r="G66" s="32">
        <f t="shared" si="2"/>
        <v>4.798171062716576E-4</v>
      </c>
    </row>
    <row r="67" spans="1:7" x14ac:dyDescent="0.2">
      <c r="A67" s="1">
        <v>1.5840000000000001</v>
      </c>
      <c r="B67" s="15">
        <v>24647.599999999999</v>
      </c>
      <c r="C67" s="15">
        <v>3420.6</v>
      </c>
      <c r="D67" s="15">
        <v>7.204215853</v>
      </c>
      <c r="E67" s="32">
        <f t="shared" ref="E67:E130" si="9" xml:space="preserve"> (2*H$10)/(-H$7+SQRT((H$7)^2+4*H$10*(LN(D67)-H$4)))</f>
        <v>269.52976381003128</v>
      </c>
      <c r="F67" s="32">
        <f t="shared" si="8"/>
        <v>0.12779255815161392</v>
      </c>
      <c r="G67" s="32">
        <f t="shared" si="2"/>
        <v>4.7413152575492211E-4</v>
      </c>
    </row>
    <row r="68" spans="1:7" x14ac:dyDescent="0.2">
      <c r="A68" s="1">
        <v>1.6080000000000001</v>
      </c>
      <c r="B68" s="15">
        <v>25016.93333</v>
      </c>
      <c r="C68" s="15">
        <v>3489.333333</v>
      </c>
      <c r="D68" s="15">
        <v>7.1805097240000002</v>
      </c>
      <c r="E68" s="32">
        <f t="shared" si="9"/>
        <v>269.82617821303108</v>
      </c>
      <c r="F68" s="32">
        <f t="shared" si="8"/>
        <v>0.12646835751432836</v>
      </c>
      <c r="G68" s="32">
        <f t="shared" si="2"/>
        <v>4.6870306784866527E-4</v>
      </c>
    </row>
    <row r="69" spans="1:7" x14ac:dyDescent="0.2">
      <c r="A69" s="1">
        <v>1.6319999999999999</v>
      </c>
      <c r="B69" s="15">
        <v>25354.799999999999</v>
      </c>
      <c r="C69" s="15">
        <v>3550.4666670000001</v>
      </c>
      <c r="D69" s="15">
        <v>7.1593003209999999</v>
      </c>
      <c r="E69" s="32">
        <f t="shared" si="9"/>
        <v>270.0920108433404</v>
      </c>
      <c r="F69" s="32">
        <f t="shared" si="8"/>
        <v>0.12531942256541426</v>
      </c>
      <c r="G69" s="32">
        <f t="shared" ref="G69:G132" si="10" xml:space="preserve"> F69/E69</f>
        <v>4.6398789128976651E-4</v>
      </c>
    </row>
    <row r="70" spans="1:7" x14ac:dyDescent="0.2">
      <c r="A70" s="1">
        <v>1.6559999999999999</v>
      </c>
      <c r="B70" s="15">
        <v>25660.866669999999</v>
      </c>
      <c r="C70" s="15">
        <v>3604.2</v>
      </c>
      <c r="D70" s="15">
        <v>7.13749068</v>
      </c>
      <c r="E70" s="32">
        <f t="shared" si="9"/>
        <v>270.36600020808226</v>
      </c>
      <c r="F70" s="32">
        <f t="shared" si="8"/>
        <v>0.12431847033562408</v>
      </c>
      <c r="G70" s="32">
        <f t="shared" si="10"/>
        <v>4.5981547324717103E-4</v>
      </c>
    </row>
    <row r="71" spans="1:7" x14ac:dyDescent="0.2">
      <c r="A71" s="1">
        <v>1.68</v>
      </c>
      <c r="B71" s="15">
        <v>25838.88235</v>
      </c>
      <c r="C71" s="15">
        <v>3632.4117649999998</v>
      </c>
      <c r="D71" s="15">
        <v>7.116543568</v>
      </c>
      <c r="E71" s="32">
        <f t="shared" si="9"/>
        <v>270.62976466007456</v>
      </c>
      <c r="F71" s="32">
        <f xml:space="preserve"> E71^3*SQRT(1/C71+1/B71)/((2*H$10+H$7*E71)*SQRT(11*17))</f>
        <v>0.11625224978615627</v>
      </c>
      <c r="G71" s="32">
        <f t="shared" si="10"/>
        <v>4.2956195129599029E-4</v>
      </c>
    </row>
    <row r="72" spans="1:7" x14ac:dyDescent="0.2">
      <c r="A72" s="1">
        <v>1.704</v>
      </c>
      <c r="B72" s="15">
        <v>26068.764709999999</v>
      </c>
      <c r="C72" s="15">
        <v>3675.2352940000001</v>
      </c>
      <c r="D72" s="15">
        <v>7.0966295820000003</v>
      </c>
      <c r="E72" s="32">
        <f t="shared" si="9"/>
        <v>270.8810804752456</v>
      </c>
      <c r="F72" s="32">
        <f t="shared" ref="F72:F80" si="11" xml:space="preserve"> E72^3*SQRT(1/C72+1/B72)/((2*H$10+H$7*E72)*SQRT(11*17))</f>
        <v>0.1155219629349313</v>
      </c>
      <c r="G72" s="32">
        <f t="shared" si="10"/>
        <v>4.2646744738412344E-4</v>
      </c>
    </row>
    <row r="73" spans="1:7" x14ac:dyDescent="0.2">
      <c r="A73" s="1">
        <v>1.728</v>
      </c>
      <c r="B73" s="15">
        <v>26294.88235</v>
      </c>
      <c r="C73" s="15">
        <v>3716.1764710000002</v>
      </c>
      <c r="D73" s="15">
        <v>7.0791483189999997</v>
      </c>
      <c r="E73" s="32">
        <f t="shared" si="9"/>
        <v>271.10214948478267</v>
      </c>
      <c r="F73" s="32">
        <f t="shared" si="11"/>
        <v>0.11483957981104749</v>
      </c>
      <c r="G73" s="32">
        <f t="shared" si="10"/>
        <v>4.2360261631748362E-4</v>
      </c>
    </row>
    <row r="74" spans="1:7" x14ac:dyDescent="0.2">
      <c r="A74" s="1">
        <v>1.752</v>
      </c>
      <c r="B74" s="15">
        <v>26471.705880000001</v>
      </c>
      <c r="C74" s="15">
        <v>3748.2941179999998</v>
      </c>
      <c r="D74" s="15">
        <v>7.0662516689999997</v>
      </c>
      <c r="E74" s="32">
        <f t="shared" si="9"/>
        <v>271.26551563071916</v>
      </c>
      <c r="F74" s="32">
        <f t="shared" si="11"/>
        <v>0.11431518438155615</v>
      </c>
      <c r="G74" s="32">
        <f t="shared" si="10"/>
        <v>4.2141436266147588E-4</v>
      </c>
    </row>
    <row r="75" spans="1:7" x14ac:dyDescent="0.2">
      <c r="A75" s="1">
        <v>1.776</v>
      </c>
      <c r="B75" s="15">
        <v>26617.11765</v>
      </c>
      <c r="C75" s="15">
        <v>3776.2352940000001</v>
      </c>
      <c r="D75" s="15">
        <v>7.0548170920000004</v>
      </c>
      <c r="E75" s="32">
        <f t="shared" si="9"/>
        <v>271.41055734351306</v>
      </c>
      <c r="F75" s="32">
        <f t="shared" si="11"/>
        <v>0.11386597844099491</v>
      </c>
      <c r="G75" s="32">
        <f t="shared" si="10"/>
        <v>4.1953407986587449E-4</v>
      </c>
    </row>
    <row r="76" spans="1:7" x14ac:dyDescent="0.2">
      <c r="A76" s="1">
        <v>1.8</v>
      </c>
      <c r="B76" s="15">
        <v>26724.588240000001</v>
      </c>
      <c r="C76" s="15">
        <v>3804.2941179999998</v>
      </c>
      <c r="D76" s="15">
        <v>7.0464669410000003</v>
      </c>
      <c r="E76" s="32">
        <f t="shared" si="9"/>
        <v>271.51659175435742</v>
      </c>
      <c r="F76" s="32">
        <f t="shared" si="11"/>
        <v>0.11344070614617364</v>
      </c>
      <c r="G76" s="32">
        <f t="shared" si="10"/>
        <v>4.1780395596893792E-4</v>
      </c>
    </row>
    <row r="77" spans="1:7" x14ac:dyDescent="0.2">
      <c r="A77" s="1">
        <v>1.8240000000000001</v>
      </c>
      <c r="B77" s="15">
        <v>26805.823530000001</v>
      </c>
      <c r="C77" s="15">
        <v>3824.6470589999999</v>
      </c>
      <c r="D77" s="15">
        <v>7.039090635</v>
      </c>
      <c r="E77" s="32">
        <f t="shared" si="9"/>
        <v>271.61034232758584</v>
      </c>
      <c r="F77" s="32">
        <f t="shared" si="11"/>
        <v>0.11312981211130148</v>
      </c>
      <c r="G77" s="32">
        <f t="shared" si="10"/>
        <v>4.1651511183936075E-4</v>
      </c>
    </row>
    <row r="78" spans="1:7" x14ac:dyDescent="0.2">
      <c r="A78" s="1">
        <v>1.8480000000000001</v>
      </c>
      <c r="B78" s="15">
        <v>26869.352940000001</v>
      </c>
      <c r="C78" s="15">
        <v>3831.1764710000002</v>
      </c>
      <c r="D78" s="15">
        <v>7.0332925910000004</v>
      </c>
      <c r="E78" s="32">
        <f t="shared" si="9"/>
        <v>271.68408820577099</v>
      </c>
      <c r="F78" s="32">
        <f t="shared" si="11"/>
        <v>0.11300924272098639</v>
      </c>
      <c r="G78" s="32">
        <f t="shared" si="10"/>
        <v>4.1595826780769818E-4</v>
      </c>
    </row>
    <row r="79" spans="1:7" x14ac:dyDescent="0.2">
      <c r="A79" s="1">
        <v>1.8720000000000001</v>
      </c>
      <c r="B79" s="15">
        <v>26895.352940000001</v>
      </c>
      <c r="C79" s="15">
        <v>3827.0588240000002</v>
      </c>
      <c r="D79" s="15">
        <v>7.0283181069999996</v>
      </c>
      <c r="E79" s="32">
        <f t="shared" si="9"/>
        <v>271.7473975059853</v>
      </c>
      <c r="F79" s="32">
        <f t="shared" si="11"/>
        <v>0.11303898306725456</v>
      </c>
      <c r="G79" s="32">
        <f t="shared" si="10"/>
        <v>4.1597080268179879E-4</v>
      </c>
    </row>
    <row r="80" spans="1:7" x14ac:dyDescent="0.2">
      <c r="A80" s="1">
        <v>1.8959999999999999</v>
      </c>
      <c r="B80" s="15">
        <v>26901.88235</v>
      </c>
      <c r="C80" s="15">
        <v>3834.6470589999999</v>
      </c>
      <c r="D80" s="15">
        <v>7.025079753</v>
      </c>
      <c r="E80" s="32">
        <f t="shared" si="9"/>
        <v>271.78863049372302</v>
      </c>
      <c r="F80" s="32">
        <f t="shared" si="11"/>
        <v>0.11292852407956046</v>
      </c>
      <c r="G80" s="32">
        <f t="shared" si="10"/>
        <v>4.155012808093477E-4</v>
      </c>
    </row>
    <row r="81" spans="1:7" x14ac:dyDescent="0.2">
      <c r="A81" s="1">
        <v>1.92</v>
      </c>
      <c r="B81" s="15">
        <v>26818.315790000001</v>
      </c>
      <c r="C81" s="15">
        <v>3816</v>
      </c>
      <c r="D81" s="15">
        <v>7.0242557740000002</v>
      </c>
      <c r="E81" s="32">
        <f t="shared" si="9"/>
        <v>271.7991243752117</v>
      </c>
      <c r="F81" s="32">
        <f xml:space="preserve"> E81^3*SQRT(1/C81+1/B81)/((2*H$10+H$7*E81)*SQRT(11*19))</f>
        <v>0.10706599141329572</v>
      </c>
      <c r="G81" s="32">
        <f t="shared" si="10"/>
        <v>3.9391588055851819E-4</v>
      </c>
    </row>
    <row r="82" spans="1:7" x14ac:dyDescent="0.2">
      <c r="A82" s="1">
        <v>1.944</v>
      </c>
      <c r="B82" s="15">
        <v>26804.10526</v>
      </c>
      <c r="C82" s="15">
        <v>3811.578947</v>
      </c>
      <c r="D82" s="15">
        <v>7.0268476010000001</v>
      </c>
      <c r="E82" s="32">
        <f t="shared" si="9"/>
        <v>271.76611914991406</v>
      </c>
      <c r="F82" s="32">
        <f t="shared" ref="F82:F90" si="12" xml:space="preserve"> E82^3*SQRT(1/C82+1/B82)/((2*H$10+H$7*E82)*SQRT(11*19))</f>
        <v>0.10713205843236417</v>
      </c>
      <c r="G82" s="32">
        <f t="shared" si="10"/>
        <v>3.9420682301191131E-4</v>
      </c>
    </row>
    <row r="83" spans="1:7" x14ac:dyDescent="0.2">
      <c r="A83" s="1">
        <v>1.968</v>
      </c>
      <c r="B83" s="15">
        <v>26735.421050000001</v>
      </c>
      <c r="C83" s="15">
        <v>3803.421053</v>
      </c>
      <c r="D83" s="15">
        <v>7.0326121119999998</v>
      </c>
      <c r="E83" s="32">
        <f t="shared" si="9"/>
        <v>271.692746437224</v>
      </c>
      <c r="F83" s="32">
        <f t="shared" si="12"/>
        <v>0.10726800002956235</v>
      </c>
      <c r="G83" s="32">
        <f t="shared" si="10"/>
        <v>3.9481363207591991E-4</v>
      </c>
    </row>
    <row r="84" spans="1:7" x14ac:dyDescent="0.2">
      <c r="A84" s="1">
        <v>1.992</v>
      </c>
      <c r="B84" s="15">
        <v>26657.89474</v>
      </c>
      <c r="C84" s="15">
        <v>3796.8421050000002</v>
      </c>
      <c r="D84" s="15">
        <v>7.0382546609999999</v>
      </c>
      <c r="E84" s="32">
        <f t="shared" si="9"/>
        <v>271.62097219621637</v>
      </c>
      <c r="F84" s="32">
        <f t="shared" si="12"/>
        <v>0.10738672183249195</v>
      </c>
      <c r="G84" s="32">
        <f t="shared" si="10"/>
        <v>3.9535504554087534E-4</v>
      </c>
    </row>
    <row r="85" spans="1:7" x14ac:dyDescent="0.2">
      <c r="A85" s="1">
        <v>2.016</v>
      </c>
      <c r="B85" s="15">
        <v>26554.315790000001</v>
      </c>
      <c r="C85" s="15">
        <v>3779.0526319999999</v>
      </c>
      <c r="D85" s="15">
        <v>7.0438910019999996</v>
      </c>
      <c r="E85" s="32">
        <f t="shared" si="9"/>
        <v>271.54932233149225</v>
      </c>
      <c r="F85" s="32">
        <f t="shared" si="12"/>
        <v>0.1076518659891977</v>
      </c>
      <c r="G85" s="32">
        <f t="shared" si="10"/>
        <v>3.9643577477900061E-4</v>
      </c>
    </row>
    <row r="86" spans="1:7" x14ac:dyDescent="0.2">
      <c r="A86" s="1">
        <v>2.04</v>
      </c>
      <c r="B86" s="15">
        <v>26436.368419999999</v>
      </c>
      <c r="C86" s="15">
        <v>3755.421053</v>
      </c>
      <c r="D86" s="15">
        <v>7.0522530239999996</v>
      </c>
      <c r="E86" s="32">
        <f t="shared" si="9"/>
        <v>271.44310663241913</v>
      </c>
      <c r="F86" s="32">
        <f t="shared" si="12"/>
        <v>0.10800482220071426</v>
      </c>
      <c r="G86" s="32">
        <f t="shared" si="10"/>
        <v>3.9789119547239585E-4</v>
      </c>
    </row>
    <row r="87" spans="1:7" x14ac:dyDescent="0.2">
      <c r="A87" s="1">
        <v>2.0640000000000001</v>
      </c>
      <c r="B87" s="15">
        <v>26298.631580000001</v>
      </c>
      <c r="C87" s="15">
        <v>3728.526316</v>
      </c>
      <c r="D87" s="15">
        <v>7.0596707270000003</v>
      </c>
      <c r="E87" s="32">
        <f t="shared" si="9"/>
        <v>271.34896890129897</v>
      </c>
      <c r="F87" s="32">
        <f t="shared" si="12"/>
        <v>0.10840460863227448</v>
      </c>
      <c r="G87" s="32">
        <f t="shared" si="10"/>
        <v>3.9950256332724741E-4</v>
      </c>
    </row>
    <row r="88" spans="1:7" x14ac:dyDescent="0.2">
      <c r="A88" s="1">
        <v>2.0880000000000001</v>
      </c>
      <c r="B88" s="15">
        <v>26153.052629999998</v>
      </c>
      <c r="C88" s="15">
        <v>3698.0526319999999</v>
      </c>
      <c r="D88" s="15">
        <v>7.0685009509999999</v>
      </c>
      <c r="E88" s="32">
        <f t="shared" si="9"/>
        <v>271.23700638183368</v>
      </c>
      <c r="F88" s="32">
        <f t="shared" si="12"/>
        <v>0.1088614730234623</v>
      </c>
      <c r="G88" s="32">
        <f t="shared" si="10"/>
        <v>4.0135184529434248E-4</v>
      </c>
    </row>
    <row r="89" spans="1:7" x14ac:dyDescent="0.2">
      <c r="A89" s="1">
        <v>2.1120000000000001</v>
      </c>
      <c r="B89" s="15">
        <v>25984.631580000001</v>
      </c>
      <c r="C89" s="15">
        <v>3672.526316</v>
      </c>
      <c r="D89" s="15">
        <v>7.0788407050000002</v>
      </c>
      <c r="E89" s="32">
        <f t="shared" si="9"/>
        <v>271.10604341355156</v>
      </c>
      <c r="F89" s="32">
        <f t="shared" si="12"/>
        <v>0.1092703476389697</v>
      </c>
      <c r="G89" s="32">
        <f t="shared" si="10"/>
        <v>4.0305389825739198E-4</v>
      </c>
    </row>
    <row r="90" spans="1:7" x14ac:dyDescent="0.2">
      <c r="A90" s="1">
        <v>2.1360000000000001</v>
      </c>
      <c r="B90" s="15">
        <v>25817.263159999999</v>
      </c>
      <c r="C90" s="15">
        <v>3641.526316</v>
      </c>
      <c r="D90" s="15">
        <v>7.091936585</v>
      </c>
      <c r="E90" s="32">
        <f t="shared" si="9"/>
        <v>270.94038650376206</v>
      </c>
      <c r="F90" s="32">
        <f t="shared" si="12"/>
        <v>0.10976481895111792</v>
      </c>
      <c r="G90" s="32">
        <f t="shared" si="10"/>
        <v>4.0512535014632756E-4</v>
      </c>
    </row>
    <row r="91" spans="1:7" x14ac:dyDescent="0.2">
      <c r="A91" s="1">
        <v>2.16</v>
      </c>
      <c r="B91" s="15">
        <v>25586.85714</v>
      </c>
      <c r="C91" s="15">
        <v>3600</v>
      </c>
      <c r="D91" s="15">
        <v>7.106365437</v>
      </c>
      <c r="E91" s="32">
        <f t="shared" si="9"/>
        <v>270.75814476693228</v>
      </c>
      <c r="F91" s="32">
        <f xml:space="preserve"> E91^3*SQRT(1/C91+1/B91)/((2*H$10+H$7*E91)*SQRT(11*21))</f>
        <v>0.10503820192136672</v>
      </c>
      <c r="G91" s="32">
        <f t="shared" si="10"/>
        <v>3.8794106087476431E-4</v>
      </c>
    </row>
    <row r="92" spans="1:7" x14ac:dyDescent="0.2">
      <c r="A92" s="1">
        <v>2.1840000000000002</v>
      </c>
      <c r="B92" s="15">
        <v>25375</v>
      </c>
      <c r="C92" s="15">
        <v>3569.1904760000002</v>
      </c>
      <c r="D92" s="15">
        <v>7.1206224279999999</v>
      </c>
      <c r="E92" s="32">
        <f t="shared" si="9"/>
        <v>270.57835675445517</v>
      </c>
      <c r="F92" s="32">
        <f t="shared" ref="F92:F100" si="13" xml:space="preserve"> E92^3*SQRT(1/C92+1/B92)/((2*H$10+H$7*E92)*SQRT(11*21))</f>
        <v>0.10553565110071769</v>
      </c>
      <c r="G92" s="32">
        <f t="shared" si="10"/>
        <v>3.9003729775951494E-4</v>
      </c>
    </row>
    <row r="93" spans="1:7" x14ac:dyDescent="0.2">
      <c r="A93" s="1">
        <v>2.2080000000000002</v>
      </c>
      <c r="B93" s="15">
        <v>25175.666669999999</v>
      </c>
      <c r="C93" s="15">
        <v>3531.2380950000002</v>
      </c>
      <c r="D93" s="15">
        <v>7.1341627189999999</v>
      </c>
      <c r="E93" s="32">
        <f t="shared" si="9"/>
        <v>270.40786549402964</v>
      </c>
      <c r="F93" s="32">
        <f t="shared" si="13"/>
        <v>0.10612812475142125</v>
      </c>
      <c r="G93" s="32">
        <f t="shared" si="10"/>
        <v>3.9247425202490813E-4</v>
      </c>
    </row>
    <row r="94" spans="1:7" x14ac:dyDescent="0.2">
      <c r="A94" s="1">
        <v>2.2320000000000002</v>
      </c>
      <c r="B94" s="15">
        <v>24946.238099999999</v>
      </c>
      <c r="C94" s="15">
        <v>3492.380952</v>
      </c>
      <c r="D94" s="15">
        <v>7.1478934430000001</v>
      </c>
      <c r="E94" s="32">
        <f t="shared" si="9"/>
        <v>270.23523222084947</v>
      </c>
      <c r="F94" s="32">
        <f t="shared" si="13"/>
        <v>0.10675084117411944</v>
      </c>
      <c r="G94" s="32">
        <f t="shared" si="10"/>
        <v>3.9502932425508982E-4</v>
      </c>
    </row>
    <row r="95" spans="1:7" x14ac:dyDescent="0.2">
      <c r="A95" s="1">
        <v>2.2559999999999998</v>
      </c>
      <c r="B95" s="15">
        <v>24710.809519999999</v>
      </c>
      <c r="C95" s="15">
        <v>3448.7619049999998</v>
      </c>
      <c r="D95" s="15">
        <v>7.1626942189999996</v>
      </c>
      <c r="E95" s="32">
        <f t="shared" si="9"/>
        <v>270.04943202414199</v>
      </c>
      <c r="F95" s="32">
        <f t="shared" si="13"/>
        <v>0.10745433247537672</v>
      </c>
      <c r="G95" s="32">
        <f t="shared" si="10"/>
        <v>3.979061598832412E-4</v>
      </c>
    </row>
    <row r="96" spans="1:7" x14ac:dyDescent="0.2">
      <c r="A96" s="1">
        <v>2.2799999999999998</v>
      </c>
      <c r="B96" s="15">
        <v>24460.57143</v>
      </c>
      <c r="C96" s="15">
        <v>3404.1904760000002</v>
      </c>
      <c r="D96" s="15">
        <v>7.1775256030000003</v>
      </c>
      <c r="E96" s="32">
        <f t="shared" si="9"/>
        <v>269.86354384416217</v>
      </c>
      <c r="F96" s="32">
        <f t="shared" si="13"/>
        <v>0.10818856042760325</v>
      </c>
      <c r="G96" s="32">
        <f t="shared" si="10"/>
        <v>4.0090098457344349E-4</v>
      </c>
    </row>
    <row r="97" spans="1:7" x14ac:dyDescent="0.2">
      <c r="A97" s="1">
        <v>2.3039999999999998</v>
      </c>
      <c r="B97" s="15">
        <v>24214</v>
      </c>
      <c r="C97" s="15">
        <v>3364.7619049999998</v>
      </c>
      <c r="D97" s="15">
        <v>7.1917131799999998</v>
      </c>
      <c r="E97" s="32">
        <f t="shared" si="9"/>
        <v>269.68600040303181</v>
      </c>
      <c r="F97" s="32">
        <f t="shared" si="13"/>
        <v>0.10886078499950717</v>
      </c>
      <c r="G97" s="32">
        <f t="shared" si="10"/>
        <v>4.0365753074620244E-4</v>
      </c>
    </row>
    <row r="98" spans="1:7" x14ac:dyDescent="0.2">
      <c r="A98" s="1">
        <v>2.3279999999999998</v>
      </c>
      <c r="B98" s="15">
        <v>23963.42857</v>
      </c>
      <c r="C98" s="15">
        <v>3327.1904760000002</v>
      </c>
      <c r="D98" s="15">
        <v>7.2065602489999998</v>
      </c>
      <c r="E98" s="32">
        <f t="shared" si="9"/>
        <v>269.5004906843343</v>
      </c>
      <c r="F98" s="32">
        <f t="shared" si="13"/>
        <v>0.10952157442358658</v>
      </c>
      <c r="G98" s="32">
        <f t="shared" si="10"/>
        <v>4.063872913384381E-4</v>
      </c>
    </row>
    <row r="99" spans="1:7" x14ac:dyDescent="0.2">
      <c r="A99" s="1">
        <v>2.3519999999999999</v>
      </c>
      <c r="B99" s="15">
        <v>23698.476190000001</v>
      </c>
      <c r="C99" s="15">
        <v>3280.9047620000001</v>
      </c>
      <c r="D99" s="15">
        <v>7.2223749699999997</v>
      </c>
      <c r="E99" s="32">
        <f t="shared" si="9"/>
        <v>269.3032105684602</v>
      </c>
      <c r="F99" s="32">
        <f t="shared" si="13"/>
        <v>0.11032982011402626</v>
      </c>
      <c r="G99" s="32">
        <f t="shared" si="10"/>
        <v>4.0968624132306454E-4</v>
      </c>
    </row>
    <row r="100" spans="1:7" x14ac:dyDescent="0.2">
      <c r="A100" s="1">
        <v>2.3759999999999999</v>
      </c>
      <c r="B100" s="15">
        <v>23449.761900000001</v>
      </c>
      <c r="C100" s="15">
        <v>3239.7142859999999</v>
      </c>
      <c r="D100" s="15">
        <v>7.2385037030000001</v>
      </c>
      <c r="E100" s="32">
        <f t="shared" si="9"/>
        <v>269.10235094647317</v>
      </c>
      <c r="F100" s="32">
        <f t="shared" si="13"/>
        <v>0.11107485805477291</v>
      </c>
      <c r="G100" s="32">
        <f t="shared" si="10"/>
        <v>4.127606379658373E-4</v>
      </c>
    </row>
    <row r="101" spans="1:7" x14ac:dyDescent="0.2">
      <c r="A101" s="1">
        <v>2.4</v>
      </c>
      <c r="B101" s="15">
        <v>23172.782609999998</v>
      </c>
      <c r="C101" s="15">
        <v>3195</v>
      </c>
      <c r="D101" s="15">
        <v>7.2550941949999999</v>
      </c>
      <c r="E101" s="32">
        <f t="shared" si="9"/>
        <v>268.89609379420801</v>
      </c>
      <c r="F101" s="32">
        <f xml:space="preserve"> E101^3*SQRT(1/C101+1/B101)/((2*H$10+H$7*E101)*SQRT(11*23))</f>
        <v>0.10692265617553706</v>
      </c>
      <c r="G101" s="32">
        <f t="shared" si="10"/>
        <v>3.97635587288848E-4</v>
      </c>
    </row>
    <row r="102" spans="1:7" x14ac:dyDescent="0.2">
      <c r="A102" s="1">
        <v>2.4239999999999999</v>
      </c>
      <c r="B102" s="15">
        <v>22902.52174</v>
      </c>
      <c r="C102" s="15">
        <v>3153.086957</v>
      </c>
      <c r="D102" s="15">
        <v>7.2712785699999998</v>
      </c>
      <c r="E102" s="32">
        <f t="shared" si="9"/>
        <v>268.69522786130574</v>
      </c>
      <c r="F102" s="32">
        <f t="shared" ref="F102:F110" si="14" xml:space="preserve"> E102^3*SQRT(1/C102+1/B102)/((2*H$10+H$7*E102)*SQRT(11*23))</f>
        <v>0.10768077812769761</v>
      </c>
      <c r="G102" s="32">
        <f t="shared" si="10"/>
        <v>4.0075433785999331E-4</v>
      </c>
    </row>
    <row r="103" spans="1:7" x14ac:dyDescent="0.2">
      <c r="A103" s="1">
        <v>2.448</v>
      </c>
      <c r="B103" s="15">
        <v>22622.43478</v>
      </c>
      <c r="C103" s="15">
        <v>3110.5652169999998</v>
      </c>
      <c r="D103" s="15">
        <v>7.288917241</v>
      </c>
      <c r="E103" s="32">
        <f t="shared" si="9"/>
        <v>268.47669438601281</v>
      </c>
      <c r="F103" s="32">
        <f t="shared" si="14"/>
        <v>0.10847182408888385</v>
      </c>
      <c r="G103" s="32">
        <f t="shared" si="10"/>
        <v>4.0402696530866946E-4</v>
      </c>
    </row>
    <row r="104" spans="1:7" x14ac:dyDescent="0.2">
      <c r="A104" s="1">
        <v>2.472</v>
      </c>
      <c r="B104" s="15">
        <v>22342.304349999999</v>
      </c>
      <c r="C104" s="15">
        <v>3059.1739130000001</v>
      </c>
      <c r="D104" s="15">
        <v>7.3071359349999998</v>
      </c>
      <c r="E104" s="32">
        <f t="shared" si="9"/>
        <v>268.25138943054117</v>
      </c>
      <c r="F104" s="32">
        <f t="shared" si="14"/>
        <v>0.10942079475772981</v>
      </c>
      <c r="G104" s="32">
        <f t="shared" si="10"/>
        <v>4.0790392545594754E-4</v>
      </c>
    </row>
    <row r="105" spans="1:7" x14ac:dyDescent="0.2">
      <c r="A105" s="1">
        <v>2.496</v>
      </c>
      <c r="B105" s="15">
        <v>22065.782609999998</v>
      </c>
      <c r="C105" s="15">
        <v>3014.2608700000001</v>
      </c>
      <c r="D105" s="15">
        <v>7.324462241</v>
      </c>
      <c r="E105" s="32">
        <f t="shared" si="9"/>
        <v>268.03750797658614</v>
      </c>
      <c r="F105" s="32">
        <f t="shared" si="14"/>
        <v>0.11028464719918191</v>
      </c>
      <c r="G105" s="32">
        <f t="shared" si="10"/>
        <v>4.1145229274708669E-4</v>
      </c>
    </row>
    <row r="106" spans="1:7" x14ac:dyDescent="0.2">
      <c r="A106" s="1">
        <v>2.52</v>
      </c>
      <c r="B106" s="15">
        <v>21794</v>
      </c>
      <c r="C106" s="15">
        <v>2966.130435</v>
      </c>
      <c r="D106" s="15">
        <v>7.3425019950000001</v>
      </c>
      <c r="E106" s="32">
        <f t="shared" si="9"/>
        <v>267.81521758433502</v>
      </c>
      <c r="F106" s="32">
        <f t="shared" si="14"/>
        <v>0.11122236342763976</v>
      </c>
      <c r="G106" s="32">
        <f t="shared" si="10"/>
        <v>4.1529515921781345E-4</v>
      </c>
    </row>
    <row r="107" spans="1:7" x14ac:dyDescent="0.2">
      <c r="A107" s="1">
        <v>2.544</v>
      </c>
      <c r="B107" s="15">
        <v>21520.826089999999</v>
      </c>
      <c r="C107" s="15">
        <v>2922.6521739999998</v>
      </c>
      <c r="D107" s="15">
        <v>7.3609295379999997</v>
      </c>
      <c r="E107" s="32">
        <f t="shared" si="9"/>
        <v>267.58856443710715</v>
      </c>
      <c r="F107" s="32">
        <f t="shared" si="14"/>
        <v>0.11210626901535638</v>
      </c>
      <c r="G107" s="32">
        <f t="shared" si="10"/>
        <v>4.1895014927555076E-4</v>
      </c>
    </row>
    <row r="108" spans="1:7" x14ac:dyDescent="0.2">
      <c r="A108" s="1">
        <v>2.5680000000000001</v>
      </c>
      <c r="B108" s="15">
        <v>21250.217390000002</v>
      </c>
      <c r="C108" s="15">
        <v>2875.3913040000002</v>
      </c>
      <c r="D108" s="15">
        <v>7.3799407419999996</v>
      </c>
      <c r="E108" s="32">
        <f t="shared" si="9"/>
        <v>267.35516875803006</v>
      </c>
      <c r="F108" s="32">
        <f t="shared" si="14"/>
        <v>0.11307714088839613</v>
      </c>
      <c r="G108" s="32">
        <f t="shared" si="10"/>
        <v>4.2294727801105896E-4</v>
      </c>
    </row>
    <row r="109" spans="1:7" x14ac:dyDescent="0.2">
      <c r="A109" s="1">
        <v>2.5920000000000001</v>
      </c>
      <c r="B109" s="15">
        <v>20973.47826</v>
      </c>
      <c r="C109" s="15">
        <v>2833.2173910000001</v>
      </c>
      <c r="D109" s="15">
        <v>7.3991607989999997</v>
      </c>
      <c r="E109" s="32">
        <f t="shared" si="9"/>
        <v>267.11965535286276</v>
      </c>
      <c r="F109" s="32">
        <f t="shared" si="14"/>
        <v>0.11398460026505199</v>
      </c>
      <c r="G109" s="32">
        <f t="shared" si="10"/>
        <v>4.2671738294390696E-4</v>
      </c>
    </row>
    <row r="110" spans="1:7" x14ac:dyDescent="0.2">
      <c r="A110" s="1">
        <v>2.6160000000000001</v>
      </c>
      <c r="B110" s="15">
        <v>20702.391299999999</v>
      </c>
      <c r="C110" s="15">
        <v>2792.4347830000002</v>
      </c>
      <c r="D110" s="15">
        <v>7.41828413</v>
      </c>
      <c r="E110" s="32">
        <f t="shared" si="9"/>
        <v>266.88576838346734</v>
      </c>
      <c r="F110" s="32">
        <f t="shared" si="14"/>
        <v>0.11488512891404933</v>
      </c>
      <c r="G110" s="32">
        <f t="shared" si="10"/>
        <v>4.3046554939932144E-4</v>
      </c>
    </row>
    <row r="111" spans="1:7" x14ac:dyDescent="0.2">
      <c r="A111" s="1">
        <v>2.64</v>
      </c>
      <c r="B111" s="15">
        <v>20430.28</v>
      </c>
      <c r="C111" s="15">
        <v>2747.24</v>
      </c>
      <c r="D111" s="15">
        <v>7.4369503999999997</v>
      </c>
      <c r="E111" s="32">
        <f t="shared" si="9"/>
        <v>266.65789195153377</v>
      </c>
      <c r="F111" s="32">
        <f xml:space="preserve"> E111^3*SQRT(1/C111+1/B111)/((2*H$10+H$7*E111)*SQRT(11*25))</f>
        <v>0.11115394493430666</v>
      </c>
      <c r="G111" s="32">
        <f t="shared" si="10"/>
        <v>4.168410097328354E-4</v>
      </c>
    </row>
    <row r="112" spans="1:7" x14ac:dyDescent="0.2">
      <c r="A112" s="1">
        <v>2.6640000000000001</v>
      </c>
      <c r="B112" s="15">
        <v>20155.28</v>
      </c>
      <c r="C112" s="15">
        <v>2703.4</v>
      </c>
      <c r="D112" s="15">
        <v>7.4544282070000003</v>
      </c>
      <c r="E112" s="32">
        <f t="shared" si="9"/>
        <v>266.44489732467014</v>
      </c>
      <c r="F112" s="32">
        <f t="shared" ref="F112:F120" si="15" xml:space="preserve"> E112^3*SQRT(1/C112+1/B112)/((2*H$10+H$7*E112)*SQRT(11*25))</f>
        <v>0.11210883535905444</v>
      </c>
      <c r="G112" s="32">
        <f t="shared" si="10"/>
        <v>4.2075804973081118E-4</v>
      </c>
    </row>
    <row r="113" spans="1:17" x14ac:dyDescent="0.2">
      <c r="A113" s="1">
        <v>2.6880000000000002</v>
      </c>
      <c r="B113" s="15">
        <v>19882.919999999998</v>
      </c>
      <c r="C113" s="15">
        <v>2660.76</v>
      </c>
      <c r="D113" s="15">
        <v>7.4721231279999998</v>
      </c>
      <c r="E113" s="32">
        <f t="shared" si="9"/>
        <v>266.22962117169664</v>
      </c>
      <c r="F113" s="32">
        <f t="shared" si="15"/>
        <v>0.11306460238234507</v>
      </c>
      <c r="G113" s="32">
        <f t="shared" si="10"/>
        <v>4.2468828932234977E-4</v>
      </c>
    </row>
    <row r="114" spans="1:17" x14ac:dyDescent="0.2">
      <c r="A114" s="1">
        <v>2.7120000000000002</v>
      </c>
      <c r="B114" s="15">
        <v>19602.599999999999</v>
      </c>
      <c r="C114" s="15">
        <v>2619.1999999999998</v>
      </c>
      <c r="D114" s="15">
        <v>7.488647823</v>
      </c>
      <c r="E114" s="32">
        <f t="shared" si="9"/>
        <v>266.02891016517947</v>
      </c>
      <c r="F114" s="32">
        <f t="shared" si="15"/>
        <v>0.11402028992248973</v>
      </c>
      <c r="G114" s="32">
        <f t="shared" si="10"/>
        <v>4.2860112403457815E-4</v>
      </c>
    </row>
    <row r="115" spans="1:17" x14ac:dyDescent="0.2">
      <c r="A115" s="1">
        <v>2.7360000000000002</v>
      </c>
      <c r="B115" s="15">
        <v>19332.84</v>
      </c>
      <c r="C115" s="15">
        <v>2573</v>
      </c>
      <c r="D115" s="15">
        <v>7.5054995299999998</v>
      </c>
      <c r="E115" s="32">
        <f t="shared" si="9"/>
        <v>265.8245508922854</v>
      </c>
      <c r="F115" s="32">
        <f t="shared" si="15"/>
        <v>0.1150881102517526</v>
      </c>
      <c r="G115" s="32">
        <f t="shared" si="10"/>
        <v>4.329476335629638E-4</v>
      </c>
    </row>
    <row r="116" spans="1:17" x14ac:dyDescent="0.2">
      <c r="A116" s="1">
        <v>2.76</v>
      </c>
      <c r="B116" s="15">
        <v>19054.400000000001</v>
      </c>
      <c r="C116" s="15">
        <v>2531.88</v>
      </c>
      <c r="D116" s="15">
        <v>7.524244908</v>
      </c>
      <c r="E116" s="32">
        <f t="shared" si="9"/>
        <v>265.59760786260415</v>
      </c>
      <c r="F116" s="32">
        <f t="shared" si="15"/>
        <v>0.11609338575496675</v>
      </c>
      <c r="G116" s="32">
        <f t="shared" si="10"/>
        <v>4.3710252772691694E-4</v>
      </c>
    </row>
    <row r="117" spans="1:17" x14ac:dyDescent="0.2">
      <c r="A117" s="1">
        <v>2.7839999999999998</v>
      </c>
      <c r="B117" s="15">
        <v>18794.8</v>
      </c>
      <c r="C117" s="15">
        <v>2492.7199999999998</v>
      </c>
      <c r="D117" s="15">
        <v>7.5427180040000001</v>
      </c>
      <c r="E117" s="32">
        <f t="shared" si="9"/>
        <v>265.3743498721127</v>
      </c>
      <c r="F117" s="32">
        <f t="shared" si="15"/>
        <v>0.11707462039787726</v>
      </c>
      <c r="G117" s="32">
        <f t="shared" si="10"/>
        <v>4.4116780862316584E-4</v>
      </c>
    </row>
    <row r="118" spans="1:17" x14ac:dyDescent="0.2">
      <c r="A118" s="1">
        <v>2.8079999999999998</v>
      </c>
      <c r="B118" s="15">
        <v>18534.28</v>
      </c>
      <c r="C118" s="15">
        <v>2452.2399999999998</v>
      </c>
      <c r="D118" s="15">
        <v>7.5621155849999999</v>
      </c>
      <c r="E118" s="32">
        <f t="shared" si="9"/>
        <v>265.14033020163578</v>
      </c>
      <c r="F118" s="32">
        <f t="shared" si="15"/>
        <v>0.11811200691106051</v>
      </c>
      <c r="G118" s="32">
        <f t="shared" si="10"/>
        <v>4.4546978885195575E-4</v>
      </c>
    </row>
    <row r="119" spans="1:17" x14ac:dyDescent="0.2">
      <c r="A119" s="1">
        <v>2.8319999999999999</v>
      </c>
      <c r="B119" s="15">
        <v>18281.28</v>
      </c>
      <c r="C119" s="15">
        <v>2414.2800000000002</v>
      </c>
      <c r="D119" s="15">
        <v>7.5812020349999996</v>
      </c>
      <c r="E119" s="32">
        <f t="shared" si="9"/>
        <v>264.91047136286318</v>
      </c>
      <c r="F119" s="32">
        <f t="shared" si="15"/>
        <v>0.11911596993041002</v>
      </c>
      <c r="G119" s="32">
        <f t="shared" si="10"/>
        <v>4.4964613636299029E-4</v>
      </c>
    </row>
    <row r="120" spans="1:17" x14ac:dyDescent="0.2">
      <c r="A120" s="1">
        <v>2.8559999999999999</v>
      </c>
      <c r="B120" s="15">
        <v>18021.68</v>
      </c>
      <c r="C120" s="15">
        <v>2375</v>
      </c>
      <c r="D120" s="15">
        <v>7.6015739790000003</v>
      </c>
      <c r="E120" s="32">
        <f t="shared" si="9"/>
        <v>264.66557245400588</v>
      </c>
      <c r="F120" s="32">
        <f t="shared" si="15"/>
        <v>0.12018229040043844</v>
      </c>
      <c r="G120" s="32">
        <f t="shared" si="10"/>
        <v>4.5409113579108958E-4</v>
      </c>
    </row>
    <row r="121" spans="1:17" x14ac:dyDescent="0.2">
      <c r="A121" s="1">
        <v>2.88</v>
      </c>
      <c r="B121" s="15">
        <v>17775.629629999999</v>
      </c>
      <c r="C121" s="15">
        <v>2332.7777780000001</v>
      </c>
      <c r="D121" s="15">
        <v>7.6222581930000004</v>
      </c>
      <c r="E121" s="32">
        <f t="shared" si="9"/>
        <v>264.41738089629598</v>
      </c>
      <c r="F121" s="32">
        <f xml:space="preserve"> E121^3*SQRT(1/C121+1/B121)/((2*H$10+H$7*E121)*SQRT(11*27))</f>
        <v>0.11675866751756812</v>
      </c>
      <c r="G121" s="32">
        <f t="shared" si="10"/>
        <v>4.4156956370186822E-4</v>
      </c>
    </row>
    <row r="122" spans="1:17" x14ac:dyDescent="0.2">
      <c r="A122" s="1">
        <v>2.9039999999999999</v>
      </c>
      <c r="B122" s="15">
        <v>17522.444439999999</v>
      </c>
      <c r="C122" s="15">
        <v>2293.5555559999998</v>
      </c>
      <c r="D122" s="15">
        <v>7.6427856710000004</v>
      </c>
      <c r="E122" s="32">
        <f t="shared" si="9"/>
        <v>264.17152464233698</v>
      </c>
      <c r="F122" s="32">
        <f t="shared" ref="F122:F130" si="16" xml:space="preserve"> E122^3*SQRT(1/C122+1/B122)/((2*H$10+H$7*E122)*SQRT(11*27))</f>
        <v>0.11783595497865054</v>
      </c>
      <c r="G122" s="32">
        <f t="shared" si="10"/>
        <v>4.4605850361120178E-4</v>
      </c>
    </row>
    <row r="123" spans="1:17" x14ac:dyDescent="0.2">
      <c r="A123" s="1">
        <v>2.9279999999999999</v>
      </c>
      <c r="B123" s="15">
        <v>17269.518520000001</v>
      </c>
      <c r="C123" s="15">
        <v>2251.8888889999998</v>
      </c>
      <c r="D123" s="15">
        <v>7.6641358989999997</v>
      </c>
      <c r="E123" s="32">
        <f t="shared" si="9"/>
        <v>263.91628961576606</v>
      </c>
      <c r="F123" s="32">
        <f t="shared" si="16"/>
        <v>0.11900227301576077</v>
      </c>
      <c r="G123" s="32">
        <f t="shared" si="10"/>
        <v>4.5090916210217786E-4</v>
      </c>
    </row>
    <row r="124" spans="1:17" x14ac:dyDescent="0.2">
      <c r="A124" s="1">
        <v>2.952</v>
      </c>
      <c r="B124" s="15">
        <v>17003.296300000002</v>
      </c>
      <c r="C124" s="15">
        <v>2213.2222219999999</v>
      </c>
      <c r="D124" s="15">
        <v>7.6851248490000001</v>
      </c>
      <c r="E124" s="32">
        <f t="shared" si="9"/>
        <v>263.66584070721467</v>
      </c>
      <c r="F124" s="32">
        <f t="shared" si="16"/>
        <v>0.12013253690590149</v>
      </c>
      <c r="G124" s="32">
        <f t="shared" si="10"/>
        <v>4.5562419683823046E-4</v>
      </c>
    </row>
    <row r="125" spans="1:17" x14ac:dyDescent="0.2">
      <c r="A125" s="1">
        <v>2.976</v>
      </c>
      <c r="B125" s="15">
        <v>16746.962960000001</v>
      </c>
      <c r="C125" s="15">
        <v>2172.5925929999999</v>
      </c>
      <c r="D125" s="15">
        <v>7.70947768</v>
      </c>
      <c r="E125" s="32">
        <f t="shared" si="9"/>
        <v>263.37582621098915</v>
      </c>
      <c r="F125" s="32">
        <f t="shared" si="16"/>
        <v>0.12135491451526681</v>
      </c>
      <c r="G125" s="32">
        <f t="shared" si="10"/>
        <v>4.6076709567889482E-4</v>
      </c>
    </row>
    <row r="126" spans="1:17" s="17" customFormat="1" x14ac:dyDescent="0.2">
      <c r="A126" s="20">
        <v>3</v>
      </c>
      <c r="B126" s="21">
        <v>16503.22222</v>
      </c>
      <c r="C126" s="21">
        <v>2131.8518519999998</v>
      </c>
      <c r="D126" s="21">
        <v>7.733194643</v>
      </c>
      <c r="E126" s="39">
        <f t="shared" si="9"/>
        <v>263.09396919409454</v>
      </c>
      <c r="F126" s="39">
        <f t="shared" si="16"/>
        <v>0.12260608710221491</v>
      </c>
      <c r="G126" s="39">
        <f t="shared" si="10"/>
        <v>4.6601633430739598E-4</v>
      </c>
      <c r="H126" s="30"/>
      <c r="I126" s="46"/>
      <c r="J126" s="47"/>
      <c r="K126" s="25"/>
      <c r="L126" s="25"/>
      <c r="M126" s="22"/>
      <c r="N126" s="22"/>
      <c r="P126" s="33"/>
      <c r="Q126" s="18"/>
    </row>
    <row r="127" spans="1:17" x14ac:dyDescent="0.2">
      <c r="A127" s="1">
        <v>3.024</v>
      </c>
      <c r="B127" s="15">
        <v>16261.40741</v>
      </c>
      <c r="C127" s="15">
        <v>2097.8148150000002</v>
      </c>
      <c r="D127" s="15">
        <v>7.7564050929999997</v>
      </c>
      <c r="E127" s="32">
        <f t="shared" si="9"/>
        <v>262.81868346132268</v>
      </c>
      <c r="F127" s="32">
        <f t="shared" si="16"/>
        <v>0.1237142676633345</v>
      </c>
      <c r="G127" s="32">
        <f t="shared" si="10"/>
        <v>4.7072097780118712E-4</v>
      </c>
      <c r="I127" s="48"/>
    </row>
    <row r="128" spans="1:17" x14ac:dyDescent="0.2">
      <c r="A128" s="1">
        <v>3.048</v>
      </c>
      <c r="B128" s="15">
        <v>16022.851849999999</v>
      </c>
      <c r="C128" s="15">
        <v>2060.8888889999998</v>
      </c>
      <c r="D128" s="15">
        <v>7.7787001399999998</v>
      </c>
      <c r="E128" s="32">
        <f t="shared" si="9"/>
        <v>262.55476233526906</v>
      </c>
      <c r="F128" s="32">
        <f t="shared" si="16"/>
        <v>0.12492101957974601</v>
      </c>
      <c r="G128" s="32">
        <f t="shared" si="10"/>
        <v>4.7579033977006378E-4</v>
      </c>
      <c r="I128" s="48"/>
    </row>
    <row r="129" spans="1:9" x14ac:dyDescent="0.2">
      <c r="A129" s="1">
        <v>3.0720000000000001</v>
      </c>
      <c r="B129" s="15">
        <v>15791.148150000001</v>
      </c>
      <c r="C129" s="15">
        <v>2027.3703700000001</v>
      </c>
      <c r="D129" s="15">
        <v>7.7994827029999998</v>
      </c>
      <c r="E129" s="32">
        <f t="shared" si="9"/>
        <v>262.30918793895154</v>
      </c>
      <c r="F129" s="32">
        <f t="shared" si="16"/>
        <v>0.12605476533607629</v>
      </c>
      <c r="G129" s="32">
        <f t="shared" si="10"/>
        <v>4.8055794890956551E-4</v>
      </c>
      <c r="I129" s="48"/>
    </row>
    <row r="130" spans="1:9" x14ac:dyDescent="0.2">
      <c r="A130" s="1">
        <v>3.0960000000000001</v>
      </c>
      <c r="B130" s="15">
        <v>15559.259260000001</v>
      </c>
      <c r="C130" s="15">
        <v>1984.5925930000001</v>
      </c>
      <c r="D130" s="15">
        <v>7.8195821150000002</v>
      </c>
      <c r="E130" s="32">
        <f t="shared" si="9"/>
        <v>262.07208730296105</v>
      </c>
      <c r="F130" s="32">
        <f t="shared" si="16"/>
        <v>0.12747591418595883</v>
      </c>
      <c r="G130" s="32">
        <f t="shared" si="10"/>
        <v>4.864154572806294E-4</v>
      </c>
      <c r="I130" s="48"/>
    </row>
    <row r="131" spans="1:9" x14ac:dyDescent="0.2">
      <c r="A131" s="1">
        <v>3.12</v>
      </c>
      <c r="B131" s="15">
        <v>15337.413790000001</v>
      </c>
      <c r="C131" s="15">
        <v>1954.068966</v>
      </c>
      <c r="D131" s="15">
        <v>7.8375409310000004</v>
      </c>
      <c r="E131" s="32">
        <f t="shared" ref="E131:E194" si="17" xml:space="preserve"> (2*H$10)/(-H$7+SQRT((H$7)^2+4*H$10*(LN(D131)-H$4)))</f>
        <v>261.86056822612875</v>
      </c>
      <c r="F131" s="32">
        <f xml:space="preserve"> E131^3*SQRT(1/C131+1/B131)/((2*H$10+H$7*E131)*SQRT(11*29))</f>
        <v>0.1240533874248753</v>
      </c>
      <c r="G131" s="32">
        <f t="shared" si="10"/>
        <v>4.7373832671801676E-4</v>
      </c>
      <c r="I131" s="48"/>
    </row>
    <row r="132" spans="1:9" x14ac:dyDescent="0.2">
      <c r="A132" s="1">
        <v>3.1440000000000001</v>
      </c>
      <c r="B132" s="15">
        <v>15103.65517</v>
      </c>
      <c r="C132" s="15">
        <v>1917.862069</v>
      </c>
      <c r="D132" s="15">
        <v>7.8544904410000003</v>
      </c>
      <c r="E132" s="32">
        <f t="shared" si="17"/>
        <v>261.66121971311986</v>
      </c>
      <c r="F132" s="32">
        <f t="shared" ref="F132:F140" si="18" xml:space="preserve"> E132^3*SQRT(1/C132+1/B132)/((2*H$10+H$7*E132)*SQRT(11*29))</f>
        <v>0.1252940672642408</v>
      </c>
      <c r="G132" s="32">
        <f t="shared" si="10"/>
        <v>4.7884079804263969E-4</v>
      </c>
      <c r="I132" s="48"/>
    </row>
    <row r="133" spans="1:9" x14ac:dyDescent="0.2">
      <c r="A133" s="1">
        <v>3.1680000000000001</v>
      </c>
      <c r="B133" s="15">
        <v>14878.37931</v>
      </c>
      <c r="C133" s="15">
        <v>1886.8965519999999</v>
      </c>
      <c r="D133" s="15">
        <v>7.872054994</v>
      </c>
      <c r="E133" s="32">
        <f t="shared" si="17"/>
        <v>261.45492453246027</v>
      </c>
      <c r="F133" s="32">
        <f t="shared" si="18"/>
        <v>0.12641325795679864</v>
      </c>
      <c r="G133" s="32">
        <f t="shared" ref="G133:G196" si="19" xml:space="preserve"> F133/E133</f>
        <v>4.8349924249028298E-4</v>
      </c>
      <c r="I133" s="48"/>
    </row>
    <row r="134" spans="1:9" x14ac:dyDescent="0.2">
      <c r="A134" s="1">
        <v>3.1920000000000002</v>
      </c>
      <c r="B134" s="15">
        <v>14654.241379999999</v>
      </c>
      <c r="C134" s="15">
        <v>1855.5517239999999</v>
      </c>
      <c r="D134" s="15">
        <v>7.889038201</v>
      </c>
      <c r="E134" s="32">
        <f t="shared" si="17"/>
        <v>261.2557323525163</v>
      </c>
      <c r="F134" s="32">
        <f t="shared" si="18"/>
        <v>0.12756775027714251</v>
      </c>
      <c r="G134" s="32">
        <f t="shared" si="19"/>
        <v>4.8828689471591539E-4</v>
      </c>
      <c r="I134" s="48"/>
    </row>
    <row r="135" spans="1:9" x14ac:dyDescent="0.2">
      <c r="A135" s="1">
        <v>3.2160000000000002</v>
      </c>
      <c r="B135" s="15">
        <v>14426.68966</v>
      </c>
      <c r="C135" s="15">
        <v>1825.3103450000001</v>
      </c>
      <c r="D135" s="15">
        <v>7.9071529849999997</v>
      </c>
      <c r="E135" s="32">
        <f t="shared" si="17"/>
        <v>261.04356328137493</v>
      </c>
      <c r="F135" s="32">
        <f t="shared" si="18"/>
        <v>0.12872580955326982</v>
      </c>
      <c r="G135" s="32">
        <f t="shared" si="19"/>
        <v>4.9312002922101623E-4</v>
      </c>
      <c r="I135" s="48"/>
    </row>
    <row r="136" spans="1:9" x14ac:dyDescent="0.2">
      <c r="A136" s="1">
        <v>3.24</v>
      </c>
      <c r="B136" s="15">
        <v>14205.68966</v>
      </c>
      <c r="C136" s="15">
        <v>1796.862069</v>
      </c>
      <c r="D136" s="15">
        <v>7.9221775819999998</v>
      </c>
      <c r="E136" s="32">
        <f t="shared" si="17"/>
        <v>260.86781685751168</v>
      </c>
      <c r="F136" s="32">
        <f t="shared" si="18"/>
        <v>0.12983270862168789</v>
      </c>
      <c r="G136" s="32">
        <f t="shared" si="19"/>
        <v>4.9769538529393861E-4</v>
      </c>
      <c r="I136" s="48"/>
    </row>
    <row r="137" spans="1:9" x14ac:dyDescent="0.2">
      <c r="A137" s="1">
        <v>3.2639999999999998</v>
      </c>
      <c r="B137" s="15">
        <v>13987.206899999999</v>
      </c>
      <c r="C137" s="15">
        <v>1764.344828</v>
      </c>
      <c r="D137" s="15">
        <v>7.9380007470000002</v>
      </c>
      <c r="E137" s="32">
        <f t="shared" si="17"/>
        <v>260.68295164588648</v>
      </c>
      <c r="F137" s="32">
        <f t="shared" si="18"/>
        <v>0.13110394723627244</v>
      </c>
      <c r="G137" s="32">
        <f t="shared" si="19"/>
        <v>5.0292489941714696E-4</v>
      </c>
      <c r="I137" s="48"/>
    </row>
    <row r="138" spans="1:9" x14ac:dyDescent="0.2">
      <c r="A138" s="1">
        <v>3.2879999999999998</v>
      </c>
      <c r="B138" s="15">
        <v>13778.206899999999</v>
      </c>
      <c r="C138" s="15">
        <v>1734.2413790000001</v>
      </c>
      <c r="D138" s="15">
        <v>7.9532518149999998</v>
      </c>
      <c r="E138" s="32">
        <f t="shared" si="17"/>
        <v>260.50498421502323</v>
      </c>
      <c r="F138" s="32">
        <f t="shared" si="18"/>
        <v>0.13231956686631841</v>
      </c>
      <c r="G138" s="32">
        <f t="shared" si="19"/>
        <v>5.0793487604483068E-4</v>
      </c>
      <c r="I138" s="48"/>
    </row>
    <row r="139" spans="1:9" x14ac:dyDescent="0.2">
      <c r="A139" s="1">
        <v>3.3119999999999998</v>
      </c>
      <c r="B139" s="15">
        <v>13564</v>
      </c>
      <c r="C139" s="15">
        <v>1703.6896549999999</v>
      </c>
      <c r="D139" s="15">
        <v>7.9685573300000003</v>
      </c>
      <c r="E139" s="32">
        <f t="shared" si="17"/>
        <v>260.32659055558082</v>
      </c>
      <c r="F139" s="32">
        <f t="shared" si="18"/>
        <v>0.13358565272426123</v>
      </c>
      <c r="G139" s="32">
        <f t="shared" si="19"/>
        <v>5.1314639983248323E-4</v>
      </c>
      <c r="I139" s="48"/>
    </row>
    <row r="140" spans="1:9" x14ac:dyDescent="0.2">
      <c r="A140" s="1">
        <v>3.3359999999999999</v>
      </c>
      <c r="B140" s="15">
        <v>13354.68966</v>
      </c>
      <c r="C140" s="15">
        <v>1671.793103</v>
      </c>
      <c r="D140" s="15">
        <v>7.9846508900000002</v>
      </c>
      <c r="E140" s="32">
        <f t="shared" si="17"/>
        <v>260.13923569463583</v>
      </c>
      <c r="F140" s="32">
        <f t="shared" si="18"/>
        <v>0.13493653107918938</v>
      </c>
      <c r="G140" s="32">
        <f t="shared" si="19"/>
        <v>5.1870887803170333E-4</v>
      </c>
      <c r="I140" s="48"/>
    </row>
    <row r="141" spans="1:9" x14ac:dyDescent="0.2">
      <c r="A141" s="1">
        <v>3.36</v>
      </c>
      <c r="B141" s="15">
        <v>13161.74194</v>
      </c>
      <c r="C141" s="15">
        <v>1644.1290320000001</v>
      </c>
      <c r="D141" s="15">
        <v>8.0012429409999992</v>
      </c>
      <c r="E141" s="32">
        <f t="shared" si="17"/>
        <v>259.94631556178246</v>
      </c>
      <c r="F141" s="32">
        <f xml:space="preserve"> E141^3*SQRT(1/C141+1/B141)/((2*H$10+H$7*E141)*SQRT(11*31))</f>
        <v>0.1316982064141117</v>
      </c>
      <c r="G141" s="32">
        <f t="shared" si="19"/>
        <v>5.0663617266316077E-4</v>
      </c>
      <c r="I141" s="48"/>
    </row>
    <row r="142" spans="1:9" x14ac:dyDescent="0.2">
      <c r="A142" s="1">
        <v>3.3839999999999999</v>
      </c>
      <c r="B142" s="15">
        <v>12964.41935</v>
      </c>
      <c r="C142" s="15">
        <v>1615.9032259999999</v>
      </c>
      <c r="D142" s="15">
        <v>8.0191235659999993</v>
      </c>
      <c r="E142" s="32">
        <f t="shared" si="17"/>
        <v>259.7386805605131</v>
      </c>
      <c r="F142" s="32">
        <f t="shared" ref="F142:F150" si="20" xml:space="preserve"> E142^3*SQRT(1/C142+1/B142)/((2*H$10+H$7*E142)*SQRT(11*31))</f>
        <v>0.13294696395414302</v>
      </c>
      <c r="G142" s="32">
        <f t="shared" si="19"/>
        <v>5.1184892318404404E-4</v>
      </c>
      <c r="I142" s="48"/>
    </row>
    <row r="143" spans="1:9" x14ac:dyDescent="0.2">
      <c r="A143" s="1">
        <v>3.4079999999999999</v>
      </c>
      <c r="B143" s="15">
        <v>12768.16129</v>
      </c>
      <c r="C143" s="15">
        <v>1587.4838709999999</v>
      </c>
      <c r="D143" s="15">
        <v>8.0358253800000004</v>
      </c>
      <c r="E143" s="32">
        <f t="shared" si="17"/>
        <v>259.54498252233486</v>
      </c>
      <c r="F143" s="32">
        <f t="shared" si="20"/>
        <v>0.13422715259093693</v>
      </c>
      <c r="G143" s="32">
        <f t="shared" si="19"/>
        <v>5.1716334982274668E-4</v>
      </c>
      <c r="I143" s="48"/>
    </row>
    <row r="144" spans="1:9" x14ac:dyDescent="0.2">
      <c r="A144" s="1">
        <v>3.4319999999999999</v>
      </c>
      <c r="B144" s="15">
        <v>12574.83871</v>
      </c>
      <c r="C144" s="15">
        <v>1561.419355</v>
      </c>
      <c r="D144" s="15">
        <v>8.0507353770000005</v>
      </c>
      <c r="E144" s="32">
        <f t="shared" si="17"/>
        <v>259.37226549591867</v>
      </c>
      <c r="F144" s="32">
        <f t="shared" si="20"/>
        <v>0.13543653618872908</v>
      </c>
      <c r="G144" s="32">
        <f t="shared" si="19"/>
        <v>5.2217046386889129E-4</v>
      </c>
      <c r="I144" s="48"/>
    </row>
    <row r="145" spans="1:9" x14ac:dyDescent="0.2">
      <c r="A145" s="1">
        <v>3.456</v>
      </c>
      <c r="B145" s="15">
        <v>12380.35484</v>
      </c>
      <c r="C145" s="15">
        <v>1533.258065</v>
      </c>
      <c r="D145" s="15">
        <v>8.0642426579999995</v>
      </c>
      <c r="E145" s="32">
        <f t="shared" si="17"/>
        <v>259.21595930013274</v>
      </c>
      <c r="F145" s="32">
        <f t="shared" si="20"/>
        <v>0.13675019630342833</v>
      </c>
      <c r="G145" s="32">
        <f t="shared" si="19"/>
        <v>5.275531517142907E-4</v>
      </c>
      <c r="I145" s="48"/>
    </row>
    <row r="146" spans="1:9" x14ac:dyDescent="0.2">
      <c r="A146" s="1">
        <v>3.48</v>
      </c>
      <c r="B146" s="15">
        <v>12191.3871</v>
      </c>
      <c r="C146" s="15">
        <v>1507.6774190000001</v>
      </c>
      <c r="D146" s="15">
        <v>8.0746022740000001</v>
      </c>
      <c r="E146" s="32">
        <f t="shared" si="17"/>
        <v>259.09618125782123</v>
      </c>
      <c r="F146" s="32">
        <f t="shared" si="20"/>
        <v>0.13796859768904984</v>
      </c>
      <c r="G146" s="32">
        <f t="shared" si="19"/>
        <v>5.3249954136437138E-4</v>
      </c>
      <c r="I146" s="48"/>
    </row>
    <row r="147" spans="1:9" x14ac:dyDescent="0.2">
      <c r="A147" s="1">
        <v>3.504</v>
      </c>
      <c r="B147" s="15">
        <v>12005.58065</v>
      </c>
      <c r="C147" s="15">
        <v>1481.7096770000001</v>
      </c>
      <c r="D147" s="15">
        <v>8.0857844809999992</v>
      </c>
      <c r="E147" s="32">
        <f t="shared" si="17"/>
        <v>258.96699239376051</v>
      </c>
      <c r="F147" s="32">
        <f t="shared" si="20"/>
        <v>0.13923807367224719</v>
      </c>
      <c r="G147" s="32">
        <f t="shared" si="19"/>
        <v>5.3766726170466957E-4</v>
      </c>
      <c r="I147" s="48"/>
    </row>
    <row r="148" spans="1:9" x14ac:dyDescent="0.2">
      <c r="A148" s="1">
        <v>3.528</v>
      </c>
      <c r="B148" s="15">
        <v>11823.58065</v>
      </c>
      <c r="C148" s="15">
        <v>1457.6451609999999</v>
      </c>
      <c r="D148" s="15">
        <v>8.0958552390000005</v>
      </c>
      <c r="E148" s="32">
        <f t="shared" si="17"/>
        <v>258.85073243421056</v>
      </c>
      <c r="F148" s="32">
        <f t="shared" si="20"/>
        <v>0.14044836098667962</v>
      </c>
      <c r="G148" s="32">
        <f t="shared" si="19"/>
        <v>5.4258436770070163E-4</v>
      </c>
      <c r="I148" s="48"/>
    </row>
    <row r="149" spans="1:9" x14ac:dyDescent="0.2">
      <c r="A149" s="1">
        <v>3.552</v>
      </c>
      <c r="B149" s="15">
        <v>11637.19355</v>
      </c>
      <c r="C149" s="15">
        <v>1435.1290320000001</v>
      </c>
      <c r="D149" s="15">
        <v>8.10624213</v>
      </c>
      <c r="E149" s="32">
        <f t="shared" si="17"/>
        <v>258.73090996716246</v>
      </c>
      <c r="F149" s="32">
        <f t="shared" si="20"/>
        <v>0.14162579163247419</v>
      </c>
      <c r="G149" s="32">
        <f t="shared" si="19"/>
        <v>5.4738643964282819E-4</v>
      </c>
      <c r="I149" s="48"/>
    </row>
    <row r="150" spans="1:9" x14ac:dyDescent="0.2">
      <c r="A150" s="1">
        <v>3.5760000000000001</v>
      </c>
      <c r="B150" s="15">
        <v>11455.41935</v>
      </c>
      <c r="C150" s="15">
        <v>1412.4838709999999</v>
      </c>
      <c r="D150" s="15">
        <v>8.1149998199999995</v>
      </c>
      <c r="E150" s="32">
        <f t="shared" si="17"/>
        <v>258.62995009467318</v>
      </c>
      <c r="F150" s="32">
        <f t="shared" si="20"/>
        <v>0.14282145068036259</v>
      </c>
      <c r="G150" s="32">
        <f t="shared" si="19"/>
        <v>5.5222316915763963E-4</v>
      </c>
      <c r="I150" s="48"/>
    </row>
    <row r="151" spans="1:9" x14ac:dyDescent="0.2">
      <c r="A151" s="1">
        <v>3.6</v>
      </c>
      <c r="B151" s="15">
        <v>11288.81818</v>
      </c>
      <c r="C151" s="15">
        <v>1393.30303</v>
      </c>
      <c r="D151" s="15">
        <v>8.1231625140000006</v>
      </c>
      <c r="E151" s="32">
        <f t="shared" si="17"/>
        <v>258.53590530753854</v>
      </c>
      <c r="F151" s="32">
        <f xml:space="preserve"> E151^3*SQRT(1/C151+1/B151)/((2*H$10+H$7*E151)*SQRT(11*33))</f>
        <v>0.13944337601712192</v>
      </c>
      <c r="G151" s="32">
        <f t="shared" si="19"/>
        <v>5.3935787314047764E-4</v>
      </c>
      <c r="I151" s="48"/>
    </row>
    <row r="152" spans="1:9" x14ac:dyDescent="0.2">
      <c r="A152" s="1">
        <v>3.6240000000000001</v>
      </c>
      <c r="B152" s="15">
        <v>11115.57576</v>
      </c>
      <c r="C152" s="15">
        <v>1367.5151519999999</v>
      </c>
      <c r="D152" s="15">
        <v>8.1335681100000006</v>
      </c>
      <c r="E152" s="32">
        <f t="shared" si="17"/>
        <v>258.41609711458932</v>
      </c>
      <c r="F152" s="32">
        <f t="shared" ref="F152:F160" si="21" xml:space="preserve"> E152^3*SQRT(1/C152+1/B152)/((2*H$10+H$7*E152)*SQRT(11*33))</f>
        <v>0.14080532533196116</v>
      </c>
      <c r="G152" s="32">
        <f t="shared" si="19"/>
        <v>5.4487830636000946E-4</v>
      </c>
      <c r="I152" s="48"/>
    </row>
    <row r="153" spans="1:9" x14ac:dyDescent="0.2">
      <c r="A153" s="1">
        <v>3.6480000000000001</v>
      </c>
      <c r="B153" s="15">
        <v>10950.06061</v>
      </c>
      <c r="C153" s="15">
        <v>1346.242424</v>
      </c>
      <c r="D153" s="15">
        <v>8.1448919190000009</v>
      </c>
      <c r="E153" s="32">
        <f t="shared" si="17"/>
        <v>258.28581512336007</v>
      </c>
      <c r="F153" s="32">
        <f t="shared" si="21"/>
        <v>0.14199438754061988</v>
      </c>
      <c r="G153" s="32">
        <f t="shared" si="19"/>
        <v>5.4975681677602712E-4</v>
      </c>
      <c r="I153" s="48"/>
    </row>
    <row r="154" spans="1:9" x14ac:dyDescent="0.2">
      <c r="A154" s="1">
        <v>3.6720000000000002</v>
      </c>
      <c r="B154" s="15">
        <v>10789.848480000001</v>
      </c>
      <c r="C154" s="15">
        <v>1322.727273</v>
      </c>
      <c r="D154" s="15">
        <v>8.1561294479999997</v>
      </c>
      <c r="E154" s="32">
        <f t="shared" si="17"/>
        <v>258.15662640087646</v>
      </c>
      <c r="F154" s="32">
        <f t="shared" si="21"/>
        <v>0.14331522968844604</v>
      </c>
      <c r="G154" s="32">
        <f t="shared" si="19"/>
        <v>5.5514836743295569E-4</v>
      </c>
      <c r="I154" s="48"/>
    </row>
    <row r="155" spans="1:9" x14ac:dyDescent="0.2">
      <c r="A155" s="1">
        <v>3.6960000000000002</v>
      </c>
      <c r="B155" s="15">
        <v>10623.63636</v>
      </c>
      <c r="C155" s="15">
        <v>1303.5454549999999</v>
      </c>
      <c r="D155" s="15">
        <v>8.167274248</v>
      </c>
      <c r="E155" s="32">
        <f t="shared" si="17"/>
        <v>258.02860196239305</v>
      </c>
      <c r="F155" s="32">
        <f t="shared" si="21"/>
        <v>0.14446029001908495</v>
      </c>
      <c r="G155" s="32">
        <f t="shared" si="19"/>
        <v>5.5986153829620648E-4</v>
      </c>
      <c r="I155" s="48"/>
    </row>
    <row r="156" spans="1:9" x14ac:dyDescent="0.2">
      <c r="A156" s="1">
        <v>3.72</v>
      </c>
      <c r="B156" s="15">
        <v>10466.42424</v>
      </c>
      <c r="C156" s="15">
        <v>1281.969697</v>
      </c>
      <c r="D156" s="15">
        <v>8.1782013869999997</v>
      </c>
      <c r="E156" s="32">
        <f t="shared" si="17"/>
        <v>257.90317217922433</v>
      </c>
      <c r="F156" s="32">
        <f t="shared" si="21"/>
        <v>0.1457434368478106</v>
      </c>
      <c r="G156" s="32">
        <f t="shared" si="19"/>
        <v>5.6510912842331891E-4</v>
      </c>
      <c r="I156" s="48"/>
    </row>
    <row r="157" spans="1:9" x14ac:dyDescent="0.2">
      <c r="A157" s="1">
        <v>3.7440000000000002</v>
      </c>
      <c r="B157" s="15">
        <v>10306</v>
      </c>
      <c r="C157" s="15">
        <v>1256.727273</v>
      </c>
      <c r="D157" s="15">
        <v>8.1914930120000005</v>
      </c>
      <c r="E157" s="32">
        <f t="shared" si="17"/>
        <v>257.7507259569345</v>
      </c>
      <c r="F157" s="32">
        <f t="shared" si="21"/>
        <v>0.14727148131729945</v>
      </c>
      <c r="G157" s="32">
        <f t="shared" si="19"/>
        <v>5.7137174209901493E-4</v>
      </c>
      <c r="I157" s="48"/>
    </row>
    <row r="158" spans="1:9" x14ac:dyDescent="0.2">
      <c r="A158" s="1">
        <v>3.7679999999999998</v>
      </c>
      <c r="B158" s="15">
        <v>10154.21212</v>
      </c>
      <c r="C158" s="15">
        <v>1234.242424</v>
      </c>
      <c r="D158" s="15">
        <v>8.2041872659999999</v>
      </c>
      <c r="E158" s="32">
        <f t="shared" si="17"/>
        <v>257.6052581041792</v>
      </c>
      <c r="F158" s="32">
        <f t="shared" si="21"/>
        <v>0.14868497564054325</v>
      </c>
      <c r="G158" s="32">
        <f t="shared" si="19"/>
        <v>5.7718144705110389E-4</v>
      </c>
      <c r="I158" s="48"/>
    </row>
    <row r="159" spans="1:9" x14ac:dyDescent="0.2">
      <c r="A159" s="1">
        <v>3.7919999999999998</v>
      </c>
      <c r="B159" s="15">
        <v>9999.3333330000005</v>
      </c>
      <c r="C159" s="15">
        <v>1214.242424</v>
      </c>
      <c r="D159" s="15">
        <v>8.2154578049999998</v>
      </c>
      <c r="E159" s="32">
        <f t="shared" si="17"/>
        <v>257.47620814217822</v>
      </c>
      <c r="F159" s="32">
        <f t="shared" si="21"/>
        <v>0.14999032650764693</v>
      </c>
      <c r="G159" s="32">
        <f t="shared" si="19"/>
        <v>5.8254052904500734E-4</v>
      </c>
      <c r="I159" s="48"/>
    </row>
    <row r="160" spans="1:9" x14ac:dyDescent="0.2">
      <c r="A160" s="1">
        <v>3.8159999999999998</v>
      </c>
      <c r="B160" s="15">
        <v>9850</v>
      </c>
      <c r="C160" s="15">
        <v>1196.636364</v>
      </c>
      <c r="D160" s="15">
        <v>8.2264052830000001</v>
      </c>
      <c r="E160" s="32">
        <f t="shared" si="17"/>
        <v>257.35094935838885</v>
      </c>
      <c r="F160" s="32">
        <f t="shared" si="21"/>
        <v>0.15118552171435851</v>
      </c>
      <c r="G160" s="32">
        <f t="shared" si="19"/>
        <v>5.8746828830934846E-4</v>
      </c>
      <c r="I160" s="48"/>
    </row>
    <row r="161" spans="1:9" x14ac:dyDescent="0.2">
      <c r="A161" s="1">
        <v>3.84</v>
      </c>
      <c r="B161" s="15">
        <v>9718.6</v>
      </c>
      <c r="C161" s="15">
        <v>1180.828571</v>
      </c>
      <c r="D161" s="15">
        <v>8.2384947989999997</v>
      </c>
      <c r="E161" s="32">
        <f t="shared" si="17"/>
        <v>257.21272820207781</v>
      </c>
      <c r="F161" s="32">
        <f xml:space="preserve"> E161^3*SQRT(1/C161+1/B161)/((2*H$10+H$7*E161)*SQRT(11*35))</f>
        <v>0.14788295489241918</v>
      </c>
      <c r="G161" s="32">
        <f t="shared" si="19"/>
        <v>5.7494415585933106E-4</v>
      </c>
      <c r="I161" s="48"/>
    </row>
    <row r="162" spans="1:9" x14ac:dyDescent="0.2">
      <c r="A162" s="1">
        <v>3.8639999999999999</v>
      </c>
      <c r="B162" s="15">
        <v>9577.3428569999996</v>
      </c>
      <c r="C162" s="15">
        <v>1161.114286</v>
      </c>
      <c r="D162" s="15">
        <v>8.2534397909999999</v>
      </c>
      <c r="E162" s="32">
        <f t="shared" si="17"/>
        <v>257.0420103880308</v>
      </c>
      <c r="F162" s="32">
        <f t="shared" ref="F162:F170" si="22" xml:space="preserve"> E162^3*SQRT(1/C162+1/B162)/((2*H$10+H$7*E162)*SQRT(11*35))</f>
        <v>0.14924111192136799</v>
      </c>
      <c r="G162" s="32">
        <f t="shared" si="19"/>
        <v>5.8060980652957668E-4</v>
      </c>
      <c r="I162" s="48"/>
    </row>
    <row r="163" spans="1:9" x14ac:dyDescent="0.2">
      <c r="A163" s="1">
        <v>3.8879999999999999</v>
      </c>
      <c r="B163" s="15">
        <v>9435.3714290000007</v>
      </c>
      <c r="C163" s="15">
        <v>1141.2</v>
      </c>
      <c r="D163" s="15">
        <v>8.2693364230000004</v>
      </c>
      <c r="E163" s="32">
        <f t="shared" si="17"/>
        <v>256.8606026124275</v>
      </c>
      <c r="F163" s="32">
        <f t="shared" si="22"/>
        <v>0.15065436772429022</v>
      </c>
      <c r="G163" s="32">
        <f t="shared" si="19"/>
        <v>5.865218962816574E-4</v>
      </c>
      <c r="I163" s="48"/>
    </row>
    <row r="164" spans="1:9" x14ac:dyDescent="0.2">
      <c r="A164" s="1">
        <v>3.9119999999999999</v>
      </c>
      <c r="B164" s="15">
        <v>9297.5428570000004</v>
      </c>
      <c r="C164" s="15">
        <v>1125.9142859999999</v>
      </c>
      <c r="D164" s="15">
        <v>8.2831164620000006</v>
      </c>
      <c r="E164" s="32">
        <f t="shared" si="17"/>
        <v>256.70349793291581</v>
      </c>
      <c r="F164" s="32">
        <f t="shared" si="22"/>
        <v>0.15180324837631437</v>
      </c>
      <c r="G164" s="32">
        <f t="shared" si="19"/>
        <v>5.9135636872383035E-4</v>
      </c>
      <c r="I164" s="48"/>
    </row>
    <row r="165" spans="1:9" x14ac:dyDescent="0.2">
      <c r="A165" s="1">
        <v>3.9359999999999999</v>
      </c>
      <c r="B165" s="15">
        <v>9160.5714289999996</v>
      </c>
      <c r="C165" s="15">
        <v>1106.6571429999999</v>
      </c>
      <c r="D165" s="15">
        <v>8.2971913500000003</v>
      </c>
      <c r="E165" s="32">
        <f t="shared" si="17"/>
        <v>256.54317322257629</v>
      </c>
      <c r="F165" s="32">
        <f t="shared" si="22"/>
        <v>0.15322251854335148</v>
      </c>
      <c r="G165" s="32">
        <f t="shared" si="19"/>
        <v>5.972582182509139E-4</v>
      </c>
      <c r="I165" s="48"/>
    </row>
    <row r="166" spans="1:9" x14ac:dyDescent="0.2">
      <c r="A166" s="1">
        <v>3.96</v>
      </c>
      <c r="B166" s="15">
        <v>9028</v>
      </c>
      <c r="C166" s="15">
        <v>1089.9714289999999</v>
      </c>
      <c r="D166" s="15">
        <v>8.3125263960000009</v>
      </c>
      <c r="E166" s="32">
        <f t="shared" si="17"/>
        <v>256.36865537067729</v>
      </c>
      <c r="F166" s="32">
        <f t="shared" si="22"/>
        <v>0.15452303170897003</v>
      </c>
      <c r="G166" s="32">
        <f t="shared" si="19"/>
        <v>6.0273761425923495E-4</v>
      </c>
      <c r="I166" s="48"/>
    </row>
    <row r="167" spans="1:9" x14ac:dyDescent="0.2">
      <c r="A167" s="1">
        <v>3.984</v>
      </c>
      <c r="B167" s="15">
        <v>8899.6</v>
      </c>
      <c r="C167" s="15">
        <v>1068.5428569999999</v>
      </c>
      <c r="D167" s="15">
        <v>8.3292229019999997</v>
      </c>
      <c r="E167" s="32">
        <f t="shared" si="17"/>
        <v>256.1788325834035</v>
      </c>
      <c r="F167" s="32">
        <f t="shared" si="22"/>
        <v>0.15617056151520409</v>
      </c>
      <c r="G167" s="32">
        <f t="shared" si="19"/>
        <v>6.096154000715888E-4</v>
      </c>
      <c r="I167" s="48"/>
    </row>
    <row r="168" spans="1:9" x14ac:dyDescent="0.2">
      <c r="A168" s="1">
        <v>4.008</v>
      </c>
      <c r="B168" s="15">
        <v>8773.4857140000004</v>
      </c>
      <c r="C168" s="15">
        <v>1047.5142860000001</v>
      </c>
      <c r="D168" s="15">
        <v>8.344971546</v>
      </c>
      <c r="E168" s="32">
        <f t="shared" si="17"/>
        <v>255.99996445173031</v>
      </c>
      <c r="F168" s="32">
        <f t="shared" si="22"/>
        <v>0.15782924185419811</v>
      </c>
      <c r="G168" s="32">
        <f t="shared" si="19"/>
        <v>6.1652056160327068E-4</v>
      </c>
      <c r="I168" s="48"/>
    </row>
    <row r="169" spans="1:9" x14ac:dyDescent="0.2">
      <c r="A169" s="1">
        <v>4.032</v>
      </c>
      <c r="B169" s="15">
        <v>8647.2571430000007</v>
      </c>
      <c r="C169" s="15">
        <v>1032.057143</v>
      </c>
      <c r="D169" s="15">
        <v>8.360488299</v>
      </c>
      <c r="E169" s="32">
        <f t="shared" si="17"/>
        <v>255.82389744550821</v>
      </c>
      <c r="F169" s="32">
        <f t="shared" si="22"/>
        <v>0.15914987241101458</v>
      </c>
      <c r="G169" s="32">
        <f t="shared" si="19"/>
        <v>6.2210713698048598E-4</v>
      </c>
      <c r="I169" s="48"/>
    </row>
    <row r="170" spans="1:9" x14ac:dyDescent="0.2">
      <c r="A170" s="1">
        <v>4.056</v>
      </c>
      <c r="B170" s="15">
        <v>8521.942857</v>
      </c>
      <c r="C170" s="15">
        <v>1015.742857</v>
      </c>
      <c r="D170" s="15">
        <v>8.3775960939999994</v>
      </c>
      <c r="E170" s="32">
        <f t="shared" si="17"/>
        <v>255.62996729227928</v>
      </c>
      <c r="F170" s="32">
        <f t="shared" si="22"/>
        <v>0.1605754091717177</v>
      </c>
      <c r="G170" s="32">
        <f t="shared" si="19"/>
        <v>6.2815565355105966E-4</v>
      </c>
      <c r="I170" s="48"/>
    </row>
    <row r="171" spans="1:9" x14ac:dyDescent="0.2">
      <c r="A171" s="1">
        <v>4.08</v>
      </c>
      <c r="B171" s="15">
        <v>8415.7567569999992</v>
      </c>
      <c r="C171" s="15">
        <v>1001.864865</v>
      </c>
      <c r="D171" s="15">
        <v>8.3959175310000003</v>
      </c>
      <c r="E171" s="32">
        <f t="shared" si="17"/>
        <v>255.42249797448852</v>
      </c>
      <c r="F171" s="32">
        <f xml:space="preserve"> E171^3*SQRT(1/C171+1/B171)/((2*H$10+H$7*E171)*SQRT(11*37))</f>
        <v>0.15741655757096229</v>
      </c>
      <c r="G171" s="32">
        <f t="shared" si="19"/>
        <v>6.162987161243916E-4</v>
      </c>
      <c r="I171" s="48"/>
    </row>
    <row r="172" spans="1:9" x14ac:dyDescent="0.2">
      <c r="A172" s="1">
        <v>4.1040000000000001</v>
      </c>
      <c r="B172" s="15">
        <v>8293.4594589999997</v>
      </c>
      <c r="C172" s="15">
        <v>985.67567570000006</v>
      </c>
      <c r="D172" s="15">
        <v>8.4153347469999993</v>
      </c>
      <c r="E172" s="32">
        <f t="shared" si="17"/>
        <v>255.20286331872811</v>
      </c>
      <c r="F172" s="32">
        <f t="shared" ref="F172:F180" si="23" xml:space="preserve"> E172^3*SQRT(1/C172+1/B172)/((2*H$10+H$7*E172)*SQRT(11*37))</f>
        <v>0.15887734859358352</v>
      </c>
      <c r="G172" s="32">
        <f t="shared" si="19"/>
        <v>6.2255315840699767E-4</v>
      </c>
      <c r="I172" s="48"/>
    </row>
    <row r="173" spans="1:9" x14ac:dyDescent="0.2">
      <c r="A173" s="1">
        <v>4.1280000000000001</v>
      </c>
      <c r="B173" s="15">
        <v>8174</v>
      </c>
      <c r="C173" s="15">
        <v>970.59459460000005</v>
      </c>
      <c r="D173" s="15">
        <v>8.4346243150000006</v>
      </c>
      <c r="E173" s="32">
        <f t="shared" si="17"/>
        <v>254.98491657370911</v>
      </c>
      <c r="F173" s="32">
        <f t="shared" si="23"/>
        <v>0.16028853523891665</v>
      </c>
      <c r="G173" s="32">
        <f t="shared" si="19"/>
        <v>6.2861967442133634E-4</v>
      </c>
      <c r="I173" s="48"/>
    </row>
    <row r="174" spans="1:9" x14ac:dyDescent="0.2">
      <c r="A174" s="1">
        <v>4.1520000000000001</v>
      </c>
      <c r="B174" s="15">
        <v>8061.6216219999997</v>
      </c>
      <c r="C174" s="15">
        <v>955.32432429999994</v>
      </c>
      <c r="D174" s="15">
        <v>8.4523024519999996</v>
      </c>
      <c r="E174" s="32">
        <f t="shared" si="17"/>
        <v>254.78538731534962</v>
      </c>
      <c r="F174" s="32">
        <f t="shared" si="23"/>
        <v>0.16172386163035715</v>
      </c>
      <c r="G174" s="32">
        <f t="shared" si="19"/>
        <v>6.3474543549936957E-4</v>
      </c>
      <c r="I174" s="48"/>
    </row>
    <row r="175" spans="1:9" x14ac:dyDescent="0.2">
      <c r="A175" s="1">
        <v>4.1760000000000002</v>
      </c>
      <c r="B175" s="15">
        <v>7947.1891889999997</v>
      </c>
      <c r="C175" s="15">
        <v>940.94594589999997</v>
      </c>
      <c r="D175" s="15">
        <v>8.4735298120000007</v>
      </c>
      <c r="E175" s="32">
        <f t="shared" si="17"/>
        <v>254.5460605498036</v>
      </c>
      <c r="F175" s="32">
        <f t="shared" si="23"/>
        <v>0.1631631622996399</v>
      </c>
      <c r="G175" s="32">
        <f t="shared" si="19"/>
        <v>6.4099661156498617E-4</v>
      </c>
      <c r="I175" s="48"/>
    </row>
    <row r="176" spans="1:9" x14ac:dyDescent="0.2">
      <c r="A176" s="1">
        <v>4.2</v>
      </c>
      <c r="B176" s="15">
        <v>7840.0810810000003</v>
      </c>
      <c r="C176" s="15">
        <v>924.62162160000003</v>
      </c>
      <c r="D176" s="15">
        <v>8.4963236949999992</v>
      </c>
      <c r="E176" s="32">
        <f t="shared" si="17"/>
        <v>254.28938485174751</v>
      </c>
      <c r="F176" s="32">
        <f t="shared" si="23"/>
        <v>0.16479947546086265</v>
      </c>
      <c r="G176" s="32">
        <f t="shared" si="19"/>
        <v>6.4807846995635265E-4</v>
      </c>
      <c r="I176" s="48"/>
    </row>
    <row r="177" spans="1:9" x14ac:dyDescent="0.2">
      <c r="A177" s="1">
        <v>4.2240000000000002</v>
      </c>
      <c r="B177" s="15">
        <v>7728.9459459999998</v>
      </c>
      <c r="C177" s="15">
        <v>909.67567570000006</v>
      </c>
      <c r="D177" s="15">
        <v>8.5188458039999997</v>
      </c>
      <c r="E177" s="32">
        <f t="shared" si="17"/>
        <v>254.036081785839</v>
      </c>
      <c r="F177" s="32">
        <f t="shared" si="23"/>
        <v>0.16636845278440943</v>
      </c>
      <c r="G177" s="32">
        <f t="shared" si="19"/>
        <v>6.5490087713076779E-4</v>
      </c>
      <c r="I177" s="48"/>
    </row>
    <row r="178" spans="1:9" x14ac:dyDescent="0.2">
      <c r="A178" s="1">
        <v>4.2480000000000002</v>
      </c>
      <c r="B178" s="15">
        <v>7620.1081080000004</v>
      </c>
      <c r="C178" s="15">
        <v>892.18918919999999</v>
      </c>
      <c r="D178" s="15">
        <v>8.5440832859999993</v>
      </c>
      <c r="E178" s="32">
        <f t="shared" si="17"/>
        <v>253.7526007360662</v>
      </c>
      <c r="F178" s="32">
        <f t="shared" si="23"/>
        <v>0.16821779770223136</v>
      </c>
      <c r="G178" s="32">
        <f t="shared" si="19"/>
        <v>6.6292048717639938E-4</v>
      </c>
      <c r="I178" s="48"/>
    </row>
    <row r="179" spans="1:9" x14ac:dyDescent="0.2">
      <c r="A179" s="1">
        <v>4.2720000000000002</v>
      </c>
      <c r="B179" s="15">
        <v>7510.7837840000002</v>
      </c>
      <c r="C179" s="15">
        <v>876.40540539999995</v>
      </c>
      <c r="D179" s="15">
        <v>8.5703887079999994</v>
      </c>
      <c r="E179" s="32">
        <f t="shared" si="17"/>
        <v>253.4575219205872</v>
      </c>
      <c r="F179" s="32">
        <f t="shared" si="23"/>
        <v>0.16998659876004613</v>
      </c>
      <c r="G179" s="32">
        <f t="shared" si="19"/>
        <v>6.7067095690024931E-4</v>
      </c>
      <c r="I179" s="48"/>
    </row>
    <row r="180" spans="1:9" x14ac:dyDescent="0.2">
      <c r="A180" s="1">
        <v>4.2960000000000003</v>
      </c>
      <c r="B180" s="15">
        <v>7406.4594589999997</v>
      </c>
      <c r="C180" s="15">
        <v>860</v>
      </c>
      <c r="D180" s="15">
        <v>8.5987502710000001</v>
      </c>
      <c r="E180" s="32">
        <f t="shared" si="17"/>
        <v>253.13982283188645</v>
      </c>
      <c r="F180" s="32">
        <f t="shared" si="23"/>
        <v>0.17187754460469123</v>
      </c>
      <c r="G180" s="32">
        <f t="shared" si="19"/>
        <v>6.789826376659725E-4</v>
      </c>
      <c r="I180" s="48"/>
    </row>
    <row r="181" spans="1:9" x14ac:dyDescent="0.2">
      <c r="A181" s="1">
        <v>4.32</v>
      </c>
      <c r="B181" s="15">
        <v>7311.0512820000004</v>
      </c>
      <c r="C181" s="15">
        <v>846.12820509999995</v>
      </c>
      <c r="D181" s="15">
        <v>8.6286472879999998</v>
      </c>
      <c r="E181" s="32">
        <f t="shared" si="17"/>
        <v>252.80541035900691</v>
      </c>
      <c r="F181" s="32">
        <f xml:space="preserve"> E181^3*SQRT(1/C181+1/B181)/((2*H$10+H$7*E181)*SQRT(11*39))</f>
        <v>0.16908780341807236</v>
      </c>
      <c r="G181" s="32">
        <f t="shared" si="19"/>
        <v>6.6884566741650091E-4</v>
      </c>
      <c r="I181" s="48"/>
    </row>
    <row r="182" spans="1:9" x14ac:dyDescent="0.2">
      <c r="A182" s="1">
        <v>4.3440000000000003</v>
      </c>
      <c r="B182" s="15">
        <v>7210.0769229999996</v>
      </c>
      <c r="C182" s="15">
        <v>833.74358970000003</v>
      </c>
      <c r="D182" s="15">
        <v>8.6587465770000005</v>
      </c>
      <c r="E182" s="32">
        <f t="shared" si="17"/>
        <v>252.4692258135056</v>
      </c>
      <c r="F182" s="32">
        <f t="shared" ref="F182:F190" si="24" xml:space="preserve"> E182^3*SQRT(1/C182+1/B182)/((2*H$10+H$7*E182)*SQRT(11*39))</f>
        <v>0.17067936409934528</v>
      </c>
      <c r="G182" s="32">
        <f t="shared" si="19"/>
        <v>6.7604027203467174E-4</v>
      </c>
      <c r="I182" s="48"/>
    </row>
    <row r="183" spans="1:9" x14ac:dyDescent="0.2">
      <c r="A183" s="1">
        <v>4.3680000000000003</v>
      </c>
      <c r="B183" s="15">
        <v>7109.9487179999996</v>
      </c>
      <c r="C183" s="15">
        <v>818.02564099999995</v>
      </c>
      <c r="D183" s="15">
        <v>8.6884446999999998</v>
      </c>
      <c r="E183" s="32">
        <f t="shared" si="17"/>
        <v>252.13799040574352</v>
      </c>
      <c r="F183" s="32">
        <f t="shared" si="24"/>
        <v>0.17261815285652041</v>
      </c>
      <c r="G183" s="32">
        <f t="shared" si="19"/>
        <v>6.8461778639046489E-4</v>
      </c>
      <c r="I183" s="48"/>
    </row>
    <row r="184" spans="1:9" x14ac:dyDescent="0.2">
      <c r="A184" s="1">
        <v>4.3920000000000003</v>
      </c>
      <c r="B184" s="15">
        <v>7014.5897439999999</v>
      </c>
      <c r="C184" s="15">
        <v>805.25641029999997</v>
      </c>
      <c r="D184" s="15">
        <v>8.7132960409999995</v>
      </c>
      <c r="E184" s="32">
        <f t="shared" si="17"/>
        <v>251.86116073448468</v>
      </c>
      <c r="F184" s="32">
        <f t="shared" si="24"/>
        <v>0.17426237796425412</v>
      </c>
      <c r="G184" s="32">
        <f t="shared" si="19"/>
        <v>6.9189857402413783E-4</v>
      </c>
      <c r="I184" s="48"/>
    </row>
    <row r="185" spans="1:9" x14ac:dyDescent="0.2">
      <c r="A185" s="1">
        <v>4.4160000000000004</v>
      </c>
      <c r="B185" s="15">
        <v>6918.3589739999998</v>
      </c>
      <c r="C185" s="15">
        <v>790.61538459999997</v>
      </c>
      <c r="D185" s="15">
        <v>8.7361517759999998</v>
      </c>
      <c r="E185" s="32">
        <f t="shared" si="17"/>
        <v>251.60683315597271</v>
      </c>
      <c r="F185" s="32">
        <f t="shared" si="24"/>
        <v>0.176110363293039</v>
      </c>
      <c r="G185" s="32">
        <f t="shared" si="19"/>
        <v>6.9994268869425749E-4</v>
      </c>
      <c r="I185" s="48"/>
    </row>
    <row r="186" spans="1:9" x14ac:dyDescent="0.2">
      <c r="A186" s="1">
        <v>4.4400000000000004</v>
      </c>
      <c r="B186" s="15">
        <v>6822.5384620000004</v>
      </c>
      <c r="C186" s="15">
        <v>777.51282049999998</v>
      </c>
      <c r="D186" s="15">
        <v>8.7568543420000005</v>
      </c>
      <c r="E186" s="32">
        <f t="shared" si="17"/>
        <v>251.3766846957468</v>
      </c>
      <c r="F186" s="32">
        <f t="shared" si="24"/>
        <v>0.17782420587064771</v>
      </c>
      <c r="G186" s="32">
        <f t="shared" si="19"/>
        <v>7.0740134903870188E-4</v>
      </c>
      <c r="I186" s="48"/>
    </row>
    <row r="187" spans="1:9" x14ac:dyDescent="0.2">
      <c r="A187" s="1">
        <v>4.4640000000000004</v>
      </c>
      <c r="B187" s="15">
        <v>6735.1538460000002</v>
      </c>
      <c r="C187" s="15">
        <v>764.46153849999996</v>
      </c>
      <c r="D187" s="15">
        <v>8.7761868070000002</v>
      </c>
      <c r="E187" s="32">
        <f t="shared" si="17"/>
        <v>251.1619517969078</v>
      </c>
      <c r="F187" s="32">
        <f t="shared" si="24"/>
        <v>0.17954740825403515</v>
      </c>
      <c r="G187" s="32">
        <f t="shared" si="19"/>
        <v>7.1486706871596174E-4</v>
      </c>
      <c r="I187" s="48"/>
    </row>
    <row r="188" spans="1:9" x14ac:dyDescent="0.2">
      <c r="A188" s="1">
        <v>4.4880000000000004</v>
      </c>
      <c r="B188" s="15">
        <v>6643.3076920000003</v>
      </c>
      <c r="C188" s="15">
        <v>752.94871790000002</v>
      </c>
      <c r="D188" s="15">
        <v>8.7955657780000003</v>
      </c>
      <c r="E188" s="32">
        <f t="shared" si="17"/>
        <v>250.94687702228876</v>
      </c>
      <c r="F188" s="32">
        <f t="shared" si="24"/>
        <v>0.18115527124478478</v>
      </c>
      <c r="G188" s="32">
        <f t="shared" si="19"/>
        <v>7.2188693238328216E-4</v>
      </c>
      <c r="I188" s="48"/>
    </row>
    <row r="189" spans="1:9" x14ac:dyDescent="0.2">
      <c r="A189" s="1">
        <v>4.5119999999999996</v>
      </c>
      <c r="B189" s="15">
        <v>6548.1025639999998</v>
      </c>
      <c r="C189" s="15">
        <v>742.8974359</v>
      </c>
      <c r="D189" s="15">
        <v>8.8135530279999994</v>
      </c>
      <c r="E189" s="32">
        <f t="shared" si="17"/>
        <v>250.74740120085397</v>
      </c>
      <c r="F189" s="32">
        <f t="shared" si="24"/>
        <v>0.18262535048273473</v>
      </c>
      <c r="G189" s="32">
        <f t="shared" si="19"/>
        <v>7.2832400099910892E-4</v>
      </c>
      <c r="I189" s="48"/>
    </row>
    <row r="190" spans="1:9" x14ac:dyDescent="0.2">
      <c r="A190" s="1">
        <v>4.5359999999999996</v>
      </c>
      <c r="B190" s="15">
        <v>6457.7179489999999</v>
      </c>
      <c r="C190" s="15">
        <v>732.05128209999998</v>
      </c>
      <c r="D190" s="15">
        <v>8.8301627299999996</v>
      </c>
      <c r="E190" s="32">
        <f t="shared" si="17"/>
        <v>250.56333034971627</v>
      </c>
      <c r="F190" s="32">
        <f t="shared" si="24"/>
        <v>0.18419049591563755</v>
      </c>
      <c r="G190" s="32">
        <f t="shared" si="19"/>
        <v>7.3510555458597708E-4</v>
      </c>
      <c r="I190" s="48"/>
    </row>
    <row r="191" spans="1:9" x14ac:dyDescent="0.2">
      <c r="A191" s="1">
        <v>4.5599999999999996</v>
      </c>
      <c r="B191" s="15">
        <v>6373.5609759999998</v>
      </c>
      <c r="C191" s="15">
        <v>721</v>
      </c>
      <c r="D191" s="15">
        <v>8.8443822740000009</v>
      </c>
      <c r="E191" s="32">
        <f t="shared" si="17"/>
        <v>250.40584341505073</v>
      </c>
      <c r="F191" s="32">
        <f xml:space="preserve"> E191^3*SQRT(1/C191+1/B191)/((2*H$10+H$7*E191)*SQRT(11*41))</f>
        <v>0.18118478174829775</v>
      </c>
      <c r="G191" s="32">
        <f t="shared" si="19"/>
        <v>7.2356451142388783E-4</v>
      </c>
      <c r="I191" s="48"/>
    </row>
    <row r="192" spans="1:9" x14ac:dyDescent="0.2">
      <c r="A192" s="1">
        <v>4.5839999999999996</v>
      </c>
      <c r="B192" s="15">
        <v>6287.5365849999998</v>
      </c>
      <c r="C192" s="15">
        <v>710.19512199999997</v>
      </c>
      <c r="D192" s="15">
        <v>8.8574968179999995</v>
      </c>
      <c r="E192" s="32">
        <f t="shared" si="17"/>
        <v>250.2606717800933</v>
      </c>
      <c r="F192" s="32">
        <f t="shared" ref="F192:F200" si="25" xml:space="preserve"> E192^3*SQRT(1/C192+1/B192)/((2*H$10+H$7*E192)*SQRT(11*41))</f>
        <v>0.18272230719262073</v>
      </c>
      <c r="G192" s="32">
        <f t="shared" si="19"/>
        <v>7.3012793377770816E-4</v>
      </c>
      <c r="I192" s="48"/>
    </row>
    <row r="193" spans="1:9" x14ac:dyDescent="0.2">
      <c r="A193" s="1">
        <v>4.6079999999999997</v>
      </c>
      <c r="B193" s="15">
        <v>6197.7317069999999</v>
      </c>
      <c r="C193" s="15">
        <v>699.43902439999999</v>
      </c>
      <c r="D193" s="15">
        <v>8.8708917039999999</v>
      </c>
      <c r="E193" s="32">
        <f t="shared" si="17"/>
        <v>250.11247187486896</v>
      </c>
      <c r="F193" s="32">
        <f t="shared" si="25"/>
        <v>0.18429870871652515</v>
      </c>
      <c r="G193" s="32">
        <f t="shared" si="19"/>
        <v>7.3686332926544188E-4</v>
      </c>
      <c r="I193" s="48"/>
    </row>
    <row r="194" spans="1:9" x14ac:dyDescent="0.2">
      <c r="A194" s="1">
        <v>4.6319999999999997</v>
      </c>
      <c r="B194" s="15">
        <v>6115.5121950000002</v>
      </c>
      <c r="C194" s="15">
        <v>687.95121949999998</v>
      </c>
      <c r="D194" s="15">
        <v>8.8858253499999993</v>
      </c>
      <c r="E194" s="32">
        <f t="shared" si="17"/>
        <v>249.94733501585657</v>
      </c>
      <c r="F194" s="32">
        <f t="shared" si="25"/>
        <v>0.18601041548109318</v>
      </c>
      <c r="G194" s="32">
        <f t="shared" si="19"/>
        <v>7.4419843471942903E-4</v>
      </c>
      <c r="I194" s="48"/>
    </row>
    <row r="195" spans="1:9" x14ac:dyDescent="0.2">
      <c r="A195" s="1">
        <v>4.6559999999999997</v>
      </c>
      <c r="B195" s="15">
        <v>6026.4634150000002</v>
      </c>
      <c r="C195" s="15">
        <v>677.60975610000003</v>
      </c>
      <c r="D195" s="15">
        <v>8.9036607780000008</v>
      </c>
      <c r="E195" s="32">
        <f t="shared" ref="E195:E258" si="26" xml:space="preserve"> (2*H$10)/(-H$7+SQRT((H$7)^2+4*H$10*(LN(D195)-H$4)))</f>
        <v>249.75022895262808</v>
      </c>
      <c r="F195" s="32">
        <f t="shared" si="25"/>
        <v>0.18767422100661887</v>
      </c>
      <c r="G195" s="32">
        <f t="shared" si="19"/>
        <v>7.5144764348631049E-4</v>
      </c>
      <c r="I195" s="48"/>
    </row>
    <row r="196" spans="1:9" x14ac:dyDescent="0.2">
      <c r="A196" s="1">
        <v>4.68</v>
      </c>
      <c r="B196" s="15">
        <v>5945.9756100000004</v>
      </c>
      <c r="C196" s="15">
        <v>667.56097560000001</v>
      </c>
      <c r="D196" s="15">
        <v>8.9206779110000003</v>
      </c>
      <c r="E196" s="32">
        <f t="shared" si="26"/>
        <v>249.56228409226372</v>
      </c>
      <c r="F196" s="32">
        <f t="shared" si="25"/>
        <v>0.18931391843765819</v>
      </c>
      <c r="G196" s="32">
        <f t="shared" si="19"/>
        <v>7.5858385062571555E-4</v>
      </c>
      <c r="I196" s="48"/>
    </row>
    <row r="197" spans="1:9" x14ac:dyDescent="0.2">
      <c r="A197" s="1">
        <v>4.7039999999999997</v>
      </c>
      <c r="B197" s="15">
        <v>5863.5365849999998</v>
      </c>
      <c r="C197" s="15">
        <v>657.41463409999994</v>
      </c>
      <c r="D197" s="15">
        <v>8.9368625989999995</v>
      </c>
      <c r="E197" s="32">
        <f t="shared" si="26"/>
        <v>249.38363748588719</v>
      </c>
      <c r="F197" s="32">
        <f t="shared" si="25"/>
        <v>0.19099475969332441</v>
      </c>
      <c r="G197" s="32">
        <f t="shared" ref="G197:G260" si="27" xml:space="preserve"> F197/E197</f>
        <v>7.6586724621872178E-4</v>
      </c>
      <c r="I197" s="48"/>
    </row>
    <row r="198" spans="1:9" x14ac:dyDescent="0.2">
      <c r="A198" s="1">
        <v>4.7279999999999998</v>
      </c>
      <c r="B198" s="15">
        <v>5785.5609759999998</v>
      </c>
      <c r="C198" s="15">
        <v>645.87804879999999</v>
      </c>
      <c r="D198" s="15">
        <v>8.9562542349999994</v>
      </c>
      <c r="E198" s="32">
        <f t="shared" si="26"/>
        <v>249.16972327170569</v>
      </c>
      <c r="F198" s="32">
        <f t="shared" si="25"/>
        <v>0.19294220499938894</v>
      </c>
      <c r="G198" s="32">
        <f t="shared" si="27"/>
        <v>7.7434048754389077E-4</v>
      </c>
      <c r="I198" s="48"/>
    </row>
    <row r="199" spans="1:9" x14ac:dyDescent="0.2">
      <c r="A199" s="1">
        <v>4.7519999999999998</v>
      </c>
      <c r="B199" s="15">
        <v>5706.9512199999999</v>
      </c>
      <c r="C199" s="15">
        <v>635</v>
      </c>
      <c r="D199" s="15">
        <v>8.9764438690000006</v>
      </c>
      <c r="E199" s="32">
        <f t="shared" si="26"/>
        <v>248.94715346077012</v>
      </c>
      <c r="F199" s="32">
        <f t="shared" si="25"/>
        <v>0.19486443304058954</v>
      </c>
      <c r="G199" s="32">
        <f t="shared" si="27"/>
        <v>7.8275421241680071E-4</v>
      </c>
      <c r="I199" s="48"/>
    </row>
    <row r="200" spans="1:9" x14ac:dyDescent="0.2">
      <c r="A200" s="1">
        <v>4.7759999999999998</v>
      </c>
      <c r="B200" s="15">
        <v>5628.0243899999996</v>
      </c>
      <c r="C200" s="15">
        <v>624.60975610000003</v>
      </c>
      <c r="D200" s="15">
        <v>8.9935636530000007</v>
      </c>
      <c r="E200" s="32">
        <f t="shared" si="26"/>
        <v>248.75854001522382</v>
      </c>
      <c r="F200" s="32">
        <f t="shared" si="25"/>
        <v>0.19671995790060459</v>
      </c>
      <c r="G200" s="32">
        <f t="shared" si="27"/>
        <v>7.9080685185146005E-4</v>
      </c>
      <c r="I200" s="48"/>
    </row>
    <row r="201" spans="1:9" x14ac:dyDescent="0.2">
      <c r="A201" s="1">
        <v>4.8</v>
      </c>
      <c r="B201" s="15">
        <v>5561.0232560000004</v>
      </c>
      <c r="C201" s="15">
        <v>617.30232560000002</v>
      </c>
      <c r="D201" s="15">
        <v>9.0106711480000001</v>
      </c>
      <c r="E201" s="32">
        <f t="shared" si="26"/>
        <v>248.57016395578978</v>
      </c>
      <c r="F201" s="32">
        <f xml:space="preserve"> E201^3*SQRT(1/C201+1/B201)/((2*H$10+H$7*E201)*SQRT(11*43))</f>
        <v>0.19349044265310764</v>
      </c>
      <c r="G201" s="32">
        <f t="shared" si="27"/>
        <v>7.7841378697212217E-4</v>
      </c>
      <c r="I201" s="48"/>
    </row>
    <row r="202" spans="1:9" x14ac:dyDescent="0.2">
      <c r="A202" s="1">
        <v>4.8239999999999998</v>
      </c>
      <c r="B202" s="15">
        <v>5488.1395350000003</v>
      </c>
      <c r="C202" s="15">
        <v>608.58139530000005</v>
      </c>
      <c r="D202" s="15">
        <v>9.0271128810000008</v>
      </c>
      <c r="E202" s="32">
        <f t="shared" si="26"/>
        <v>248.38921232243322</v>
      </c>
      <c r="F202" s="32">
        <f t="shared" ref="F202:F210" si="28" xml:space="preserve"> E202^3*SQRT(1/C202+1/B202)/((2*H$10+H$7*E202)*SQRT(11*43))</f>
        <v>0.19511986165078851</v>
      </c>
      <c r="G202" s="32">
        <f t="shared" si="27"/>
        <v>7.8554080439493504E-4</v>
      </c>
      <c r="I202" s="48"/>
    </row>
    <row r="203" spans="1:9" x14ac:dyDescent="0.2">
      <c r="A203" s="1">
        <v>4.8479999999999999</v>
      </c>
      <c r="B203" s="15">
        <v>5416.9534880000001</v>
      </c>
      <c r="C203" s="15">
        <v>597.46511629999998</v>
      </c>
      <c r="D203" s="15">
        <v>9.044217669</v>
      </c>
      <c r="E203" s="32">
        <f t="shared" si="26"/>
        <v>248.20105793557209</v>
      </c>
      <c r="F203" s="32">
        <f t="shared" si="28"/>
        <v>0.19714730967191205</v>
      </c>
      <c r="G203" s="32">
        <f t="shared" si="27"/>
        <v>7.943048724759563E-4</v>
      </c>
      <c r="I203" s="48"/>
    </row>
    <row r="204" spans="1:9" x14ac:dyDescent="0.2">
      <c r="A204" s="1">
        <v>4.8719999999999999</v>
      </c>
      <c r="B204" s="15">
        <v>5343.8139529999999</v>
      </c>
      <c r="C204" s="15">
        <v>588.32558140000003</v>
      </c>
      <c r="D204" s="15">
        <v>9.0594113289999996</v>
      </c>
      <c r="E204" s="32">
        <f t="shared" si="26"/>
        <v>248.0340048189106</v>
      </c>
      <c r="F204" s="32">
        <f t="shared" si="28"/>
        <v>0.1989016197353034</v>
      </c>
      <c r="G204" s="32">
        <f t="shared" si="27"/>
        <v>8.0191270499591896E-4</v>
      </c>
      <c r="I204" s="48"/>
    </row>
    <row r="205" spans="1:9" x14ac:dyDescent="0.2">
      <c r="A205" s="1">
        <v>4.8959999999999999</v>
      </c>
      <c r="B205" s="15">
        <v>5268.697674</v>
      </c>
      <c r="C205" s="15">
        <v>580.39534879999997</v>
      </c>
      <c r="D205" s="15">
        <v>9.0733931410000004</v>
      </c>
      <c r="E205" s="32">
        <f t="shared" si="26"/>
        <v>247.8803395129884</v>
      </c>
      <c r="F205" s="32">
        <f t="shared" si="28"/>
        <v>0.20049220731930995</v>
      </c>
      <c r="G205" s="32">
        <f t="shared" si="27"/>
        <v>8.0882658024923582E-4</v>
      </c>
      <c r="I205" s="48"/>
    </row>
    <row r="206" spans="1:9" x14ac:dyDescent="0.2">
      <c r="A206" s="1">
        <v>4.92</v>
      </c>
      <c r="B206" s="15">
        <v>5196.9534880000001</v>
      </c>
      <c r="C206" s="15">
        <v>572.23255810000001</v>
      </c>
      <c r="D206" s="15">
        <v>9.0850890030000002</v>
      </c>
      <c r="E206" s="32">
        <f t="shared" si="26"/>
        <v>247.75184334781977</v>
      </c>
      <c r="F206" s="32">
        <f t="shared" si="28"/>
        <v>0.20210817237154907</v>
      </c>
      <c r="G206" s="32">
        <f t="shared" si="27"/>
        <v>8.1576859183166042E-4</v>
      </c>
      <c r="I206" s="48"/>
    </row>
    <row r="207" spans="1:9" x14ac:dyDescent="0.2">
      <c r="A207" s="1">
        <v>4.944</v>
      </c>
      <c r="B207" s="15">
        <v>5127.6744189999999</v>
      </c>
      <c r="C207" s="15">
        <v>564.23255810000001</v>
      </c>
      <c r="D207" s="15">
        <v>9.0996294609999993</v>
      </c>
      <c r="E207" s="32">
        <f t="shared" si="26"/>
        <v>247.5921517435365</v>
      </c>
      <c r="F207" s="32">
        <f t="shared" si="28"/>
        <v>0.20377590246977642</v>
      </c>
      <c r="G207" s="32">
        <f t="shared" si="27"/>
        <v>8.2303054048681523E-4</v>
      </c>
      <c r="I207" s="48"/>
    </row>
    <row r="208" spans="1:9" x14ac:dyDescent="0.2">
      <c r="A208" s="1">
        <v>4.968</v>
      </c>
      <c r="B208" s="15">
        <v>5060.0232560000004</v>
      </c>
      <c r="C208" s="15">
        <v>555.60465120000003</v>
      </c>
      <c r="D208" s="15">
        <v>9.1147640140000004</v>
      </c>
      <c r="E208" s="32">
        <f t="shared" si="26"/>
        <v>247.42600034604715</v>
      </c>
      <c r="F208" s="32">
        <f t="shared" si="28"/>
        <v>0.20559113545300334</v>
      </c>
      <c r="G208" s="32">
        <f t="shared" si="27"/>
        <v>8.309196897879202E-4</v>
      </c>
      <c r="I208" s="48"/>
    </row>
    <row r="209" spans="1:9" x14ac:dyDescent="0.2">
      <c r="A209" s="1">
        <v>4.992</v>
      </c>
      <c r="B209" s="15">
        <v>4990.6279070000001</v>
      </c>
      <c r="C209" s="15">
        <v>546.93023259999995</v>
      </c>
      <c r="D209" s="15">
        <v>9.1256345210000003</v>
      </c>
      <c r="E209" s="32">
        <f t="shared" si="26"/>
        <v>247.3067006138341</v>
      </c>
      <c r="F209" s="32">
        <f t="shared" si="28"/>
        <v>0.20738546075980585</v>
      </c>
      <c r="G209" s="32">
        <f t="shared" si="27"/>
        <v>8.3857598781213497E-4</v>
      </c>
      <c r="I209" s="48"/>
    </row>
    <row r="210" spans="1:9" x14ac:dyDescent="0.2">
      <c r="A210" s="1">
        <v>5.016</v>
      </c>
      <c r="B210" s="15">
        <v>4925.7906979999998</v>
      </c>
      <c r="C210" s="15">
        <v>538.86046510000006</v>
      </c>
      <c r="D210" s="15">
        <v>9.1360033119999997</v>
      </c>
      <c r="E210" s="32">
        <f t="shared" si="26"/>
        <v>247.19293724366841</v>
      </c>
      <c r="F210" s="32">
        <f t="shared" si="28"/>
        <v>0.2090978664250448</v>
      </c>
      <c r="G210" s="32">
        <f t="shared" si="27"/>
        <v>8.4588932336253722E-4</v>
      </c>
      <c r="I210" s="48"/>
    </row>
    <row r="211" spans="1:9" x14ac:dyDescent="0.2">
      <c r="A211" s="1">
        <v>5.04</v>
      </c>
      <c r="B211" s="15">
        <v>4867.0888889999997</v>
      </c>
      <c r="C211" s="15">
        <v>532.55555560000005</v>
      </c>
      <c r="D211" s="15">
        <v>9.1467377170000006</v>
      </c>
      <c r="E211" s="32">
        <f t="shared" si="26"/>
        <v>247.07519285515582</v>
      </c>
      <c r="F211" s="32">
        <f xml:space="preserve"> E211^3*SQRT(1/C211+1/B211)/((2*H$10+H$7*E211)*SQRT(11*45))</f>
        <v>0.20579517202967346</v>
      </c>
      <c r="G211" s="32">
        <f t="shared" si="27"/>
        <v>8.329252712566649E-4</v>
      </c>
      <c r="I211" s="48"/>
    </row>
    <row r="212" spans="1:9" x14ac:dyDescent="0.2">
      <c r="A212" s="1">
        <v>5.0640000000000001</v>
      </c>
      <c r="B212" s="15">
        <v>4799.4222220000001</v>
      </c>
      <c r="C212" s="15">
        <v>523.46666670000002</v>
      </c>
      <c r="D212" s="15">
        <v>9.1565884610000001</v>
      </c>
      <c r="E212" s="32">
        <f t="shared" si="26"/>
        <v>246.967167843395</v>
      </c>
      <c r="F212" s="32">
        <f t="shared" ref="F212:F220" si="29" xml:space="preserve"> E212^3*SQRT(1/C212+1/B212)/((2*H$10+H$7*E212)*SQRT(11*45))</f>
        <v>0.20771634398388839</v>
      </c>
      <c r="G212" s="32">
        <f t="shared" si="27"/>
        <v>8.4106865620131317E-4</v>
      </c>
      <c r="I212" s="48"/>
    </row>
    <row r="213" spans="1:9" x14ac:dyDescent="0.2">
      <c r="A213" s="1">
        <v>5.0880000000000001</v>
      </c>
      <c r="B213" s="15">
        <v>4739.3555560000004</v>
      </c>
      <c r="C213" s="15">
        <v>516.02222219999999</v>
      </c>
      <c r="D213" s="15">
        <v>9.166593078</v>
      </c>
      <c r="E213" s="32">
        <f t="shared" si="26"/>
        <v>246.85748091451222</v>
      </c>
      <c r="F213" s="32">
        <f t="shared" si="29"/>
        <v>0.20937161387052824</v>
      </c>
      <c r="G213" s="32">
        <f t="shared" si="27"/>
        <v>8.4814773728908997E-4</v>
      </c>
      <c r="I213" s="48"/>
    </row>
    <row r="214" spans="1:9" x14ac:dyDescent="0.2">
      <c r="A214" s="1">
        <v>5.1120000000000001</v>
      </c>
      <c r="B214" s="15">
        <v>4676.3555560000004</v>
      </c>
      <c r="C214" s="15">
        <v>509.06666669999998</v>
      </c>
      <c r="D214" s="15">
        <v>9.1746930560000006</v>
      </c>
      <c r="E214" s="32">
        <f t="shared" si="26"/>
        <v>246.76869416216948</v>
      </c>
      <c r="F214" s="32">
        <f t="shared" si="29"/>
        <v>0.2109426987249412</v>
      </c>
      <c r="G214" s="32">
        <f t="shared" si="27"/>
        <v>8.5481952822717277E-4</v>
      </c>
      <c r="I214" s="48"/>
    </row>
    <row r="215" spans="1:9" x14ac:dyDescent="0.2">
      <c r="A215" s="1">
        <v>5.1360000000000001</v>
      </c>
      <c r="B215" s="15">
        <v>4612.2666669999999</v>
      </c>
      <c r="C215" s="15">
        <v>501.48888890000001</v>
      </c>
      <c r="D215" s="15">
        <v>9.1807542590000004</v>
      </c>
      <c r="E215" s="32">
        <f t="shared" si="26"/>
        <v>246.70226573091142</v>
      </c>
      <c r="F215" s="32">
        <f t="shared" si="29"/>
        <v>0.21262962441066777</v>
      </c>
      <c r="G215" s="32">
        <f t="shared" si="27"/>
        <v>8.6188760277780292E-4</v>
      </c>
      <c r="I215" s="48"/>
    </row>
    <row r="216" spans="1:9" x14ac:dyDescent="0.2">
      <c r="A216" s="1">
        <v>5.16</v>
      </c>
      <c r="B216" s="15">
        <v>4552.3555560000004</v>
      </c>
      <c r="C216" s="15">
        <v>495.04444439999997</v>
      </c>
      <c r="D216" s="15">
        <v>9.1863582869999991</v>
      </c>
      <c r="E216" s="32">
        <f t="shared" si="26"/>
        <v>246.64085569323959</v>
      </c>
      <c r="F216" s="32">
        <f t="shared" si="29"/>
        <v>0.21411486723157222</v>
      </c>
      <c r="G216" s="32">
        <f t="shared" si="27"/>
        <v>8.6812408524027476E-4</v>
      </c>
      <c r="I216" s="48"/>
    </row>
    <row r="217" spans="1:9" x14ac:dyDescent="0.2">
      <c r="A217" s="1">
        <v>5.1840000000000002</v>
      </c>
      <c r="B217" s="15">
        <v>4490.3555560000004</v>
      </c>
      <c r="C217" s="15">
        <v>488.6</v>
      </c>
      <c r="D217" s="15">
        <v>9.1921867959999997</v>
      </c>
      <c r="E217" s="32">
        <f t="shared" si="26"/>
        <v>246.57699372225525</v>
      </c>
      <c r="F217" s="32">
        <f t="shared" si="29"/>
        <v>0.21563821453470253</v>
      </c>
      <c r="G217" s="32">
        <f t="shared" si="27"/>
        <v>8.7452690244734584E-4</v>
      </c>
      <c r="I217" s="48"/>
    </row>
    <row r="218" spans="1:9" x14ac:dyDescent="0.2">
      <c r="A218" s="1">
        <v>5.2080000000000002</v>
      </c>
      <c r="B218" s="15">
        <v>4432.377778</v>
      </c>
      <c r="C218" s="15">
        <v>481.88888889999998</v>
      </c>
      <c r="D218" s="15">
        <v>9.1956906230000008</v>
      </c>
      <c r="E218" s="32">
        <f t="shared" si="26"/>
        <v>246.53860675765935</v>
      </c>
      <c r="F218" s="32">
        <f t="shared" si="29"/>
        <v>0.21719213507434373</v>
      </c>
      <c r="G218" s="32">
        <f t="shared" si="27"/>
        <v>8.8096601960534974E-4</v>
      </c>
      <c r="I218" s="48"/>
    </row>
    <row r="219" spans="1:9" x14ac:dyDescent="0.2">
      <c r="A219" s="1">
        <v>5.2320000000000002</v>
      </c>
      <c r="B219" s="15">
        <v>4373.7777779999997</v>
      </c>
      <c r="C219" s="15">
        <v>475.6</v>
      </c>
      <c r="D219" s="15">
        <v>9.1968747400000002</v>
      </c>
      <c r="E219" s="32">
        <f t="shared" si="26"/>
        <v>246.52563454813583</v>
      </c>
      <c r="F219" s="32">
        <f t="shared" si="29"/>
        <v>0.21864787447664827</v>
      </c>
      <c r="G219" s="32">
        <f t="shared" si="27"/>
        <v>8.8691739857972368E-4</v>
      </c>
      <c r="I219" s="48"/>
    </row>
    <row r="220" spans="1:9" x14ac:dyDescent="0.2">
      <c r="A220" s="1">
        <v>5.2560000000000002</v>
      </c>
      <c r="B220" s="15">
        <v>4320.3999999999996</v>
      </c>
      <c r="C220" s="15">
        <v>470.04444439999997</v>
      </c>
      <c r="D220" s="15">
        <v>9.1977066490000006</v>
      </c>
      <c r="E220" s="32">
        <f t="shared" si="26"/>
        <v>246.5165210347065</v>
      </c>
      <c r="F220" s="32">
        <f t="shared" si="29"/>
        <v>0.21995791393309738</v>
      </c>
      <c r="G220" s="32">
        <f t="shared" si="27"/>
        <v>8.922643927062804E-4</v>
      </c>
      <c r="I220" s="48"/>
    </row>
    <row r="221" spans="1:9" x14ac:dyDescent="0.2">
      <c r="A221" s="1">
        <v>5.28</v>
      </c>
      <c r="B221" s="15">
        <v>4271.0638300000001</v>
      </c>
      <c r="C221" s="15">
        <v>464.10638299999999</v>
      </c>
      <c r="D221" s="15">
        <v>9.1974315030000007</v>
      </c>
      <c r="E221" s="32">
        <f t="shared" si="26"/>
        <v>246.51953522486522</v>
      </c>
      <c r="F221" s="32">
        <f xml:space="preserve"> E221^3*SQRT(1/C221+1/B221)/((2*H$10+H$7*E221)*SQRT(11*47))</f>
        <v>0.21658132209833525</v>
      </c>
      <c r="G221" s="32">
        <f t="shared" si="27"/>
        <v>8.7855642718447633E-4</v>
      </c>
      <c r="I221" s="48"/>
    </row>
    <row r="222" spans="1:9" x14ac:dyDescent="0.2">
      <c r="A222" s="1">
        <v>5.3040000000000003</v>
      </c>
      <c r="B222" s="15">
        <v>4215.2765959999997</v>
      </c>
      <c r="C222" s="15">
        <v>458.02127660000002</v>
      </c>
      <c r="D222" s="15">
        <v>9.1972878829999996</v>
      </c>
      <c r="E222" s="32">
        <f t="shared" si="26"/>
        <v>246.52110857108013</v>
      </c>
      <c r="F222" s="32">
        <f t="shared" ref="F222:F230" si="30" xml:space="preserve"> E222^3*SQRT(1/C222+1/B222)/((2*H$10+H$7*E222)*SQRT(11*47))</f>
        <v>0.21801200854972452</v>
      </c>
      <c r="G222" s="32">
        <f t="shared" si="27"/>
        <v>8.843543249233138E-4</v>
      </c>
      <c r="I222" s="48"/>
    </row>
    <row r="223" spans="1:9" x14ac:dyDescent="0.2">
      <c r="A223" s="1">
        <v>5.3280000000000003</v>
      </c>
      <c r="B223" s="15">
        <v>4163.3617020000002</v>
      </c>
      <c r="C223" s="15">
        <v>452.19148940000002</v>
      </c>
      <c r="D223" s="15">
        <v>9.1980192689999996</v>
      </c>
      <c r="E223" s="32">
        <f t="shared" si="26"/>
        <v>246.51309634292861</v>
      </c>
      <c r="F223" s="32">
        <f t="shared" si="30"/>
        <v>0.21942239484651821</v>
      </c>
      <c r="G223" s="32">
        <f t="shared" si="27"/>
        <v>8.9010441271353768E-4</v>
      </c>
      <c r="I223" s="48"/>
    </row>
    <row r="224" spans="1:9" x14ac:dyDescent="0.2">
      <c r="A224" s="1">
        <v>5.3520000000000003</v>
      </c>
      <c r="B224" s="15">
        <v>4107.5319149999996</v>
      </c>
      <c r="C224" s="15">
        <v>446.59574470000001</v>
      </c>
      <c r="D224" s="15">
        <v>9.2012352899999996</v>
      </c>
      <c r="E224" s="32">
        <f t="shared" si="26"/>
        <v>246.4778667698765</v>
      </c>
      <c r="F224" s="32">
        <f t="shared" si="30"/>
        <v>0.22086630122151302</v>
      </c>
      <c r="G224" s="32">
        <f t="shared" si="27"/>
        <v>8.9608979546923918E-4</v>
      </c>
      <c r="I224" s="48"/>
    </row>
    <row r="225" spans="1:17" x14ac:dyDescent="0.2">
      <c r="A225" s="1">
        <v>5.3760000000000003</v>
      </c>
      <c r="B225" s="15">
        <v>4051.4042549999999</v>
      </c>
      <c r="C225" s="15">
        <v>440.59574470000001</v>
      </c>
      <c r="D225" s="15">
        <v>9.2076455559999992</v>
      </c>
      <c r="E225" s="32">
        <f t="shared" si="26"/>
        <v>246.40765326539668</v>
      </c>
      <c r="F225" s="32">
        <f t="shared" si="30"/>
        <v>0.22249274459418572</v>
      </c>
      <c r="G225" s="32">
        <f t="shared" si="27"/>
        <v>9.0294575531932406E-4</v>
      </c>
      <c r="I225" s="48"/>
    </row>
    <row r="226" spans="1:17" x14ac:dyDescent="0.2">
      <c r="A226" s="1">
        <v>5.4</v>
      </c>
      <c r="B226" s="15">
        <v>3998.6595739999998</v>
      </c>
      <c r="C226" s="15">
        <v>434.91489360000003</v>
      </c>
      <c r="D226" s="15">
        <v>9.2172426860000005</v>
      </c>
      <c r="E226" s="32">
        <f t="shared" si="26"/>
        <v>246.30255049923807</v>
      </c>
      <c r="F226" s="32">
        <f t="shared" si="30"/>
        <v>0.2241319092950205</v>
      </c>
      <c r="G226" s="32">
        <f t="shared" si="27"/>
        <v>9.0998614850199791E-4</v>
      </c>
      <c r="I226" s="48"/>
    </row>
    <row r="227" spans="1:17" x14ac:dyDescent="0.2">
      <c r="A227" s="1">
        <v>5.4240000000000004</v>
      </c>
      <c r="B227" s="15">
        <v>3948.2553189999999</v>
      </c>
      <c r="C227" s="15">
        <v>429.42553190000001</v>
      </c>
      <c r="D227" s="15">
        <v>9.2236998129999996</v>
      </c>
      <c r="E227" s="32">
        <f t="shared" si="26"/>
        <v>246.23184691318826</v>
      </c>
      <c r="F227" s="32">
        <f t="shared" si="30"/>
        <v>0.22568852895468774</v>
      </c>
      <c r="G227" s="32">
        <f t="shared" si="27"/>
        <v>9.165692081831182E-4</v>
      </c>
      <c r="I227" s="48"/>
    </row>
    <row r="228" spans="1:17" x14ac:dyDescent="0.2">
      <c r="A228" s="1">
        <v>5.4480000000000004</v>
      </c>
      <c r="B228" s="15">
        <v>3900.468085</v>
      </c>
      <c r="C228" s="15">
        <v>424.04255319999999</v>
      </c>
      <c r="D228" s="15">
        <v>9.2336785139999993</v>
      </c>
      <c r="E228" s="32">
        <f t="shared" si="26"/>
        <v>246.12260093979481</v>
      </c>
      <c r="F228" s="32">
        <f t="shared" si="30"/>
        <v>0.22731287016667023</v>
      </c>
      <c r="G228" s="32">
        <f t="shared" si="27"/>
        <v>9.2357576792500369E-4</v>
      </c>
      <c r="I228" s="48"/>
    </row>
    <row r="229" spans="1:17" x14ac:dyDescent="0.2">
      <c r="A229" s="1">
        <v>5.4720000000000004</v>
      </c>
      <c r="B229" s="15">
        <v>3855.7872339999999</v>
      </c>
      <c r="C229" s="15">
        <v>417.59574470000001</v>
      </c>
      <c r="D229" s="15">
        <v>9.2454592659999992</v>
      </c>
      <c r="E229" s="32">
        <f t="shared" si="26"/>
        <v>245.99365334711922</v>
      </c>
      <c r="F229" s="32">
        <f t="shared" si="30"/>
        <v>0.22925900499388885</v>
      </c>
      <c r="G229" s="32">
        <f t="shared" si="27"/>
        <v>9.3197121907199663E-4</v>
      </c>
      <c r="I229" s="48"/>
    </row>
    <row r="230" spans="1:17" x14ac:dyDescent="0.2">
      <c r="A230" s="1">
        <v>5.4960000000000004</v>
      </c>
      <c r="B230" s="15">
        <v>3805.914894</v>
      </c>
      <c r="C230" s="15">
        <v>410.70212770000001</v>
      </c>
      <c r="D230" s="15">
        <v>9.2587964580000008</v>
      </c>
      <c r="E230" s="32">
        <f t="shared" si="26"/>
        <v>245.84770379300764</v>
      </c>
      <c r="F230" s="32">
        <f t="shared" si="30"/>
        <v>0.23141095892962954</v>
      </c>
      <c r="G230" s="32">
        <f t="shared" si="27"/>
        <v>9.4127769086046391E-4</v>
      </c>
      <c r="I230" s="48"/>
    </row>
    <row r="231" spans="1:17" s="17" customFormat="1" x14ac:dyDescent="0.2">
      <c r="A231" s="20">
        <v>5.52</v>
      </c>
      <c r="B231" s="21">
        <v>3762.2653059999998</v>
      </c>
      <c r="C231" s="21">
        <v>404.67346939999999</v>
      </c>
      <c r="D231" s="21">
        <v>9.2724284479999994</v>
      </c>
      <c r="E231" s="39">
        <f t="shared" si="26"/>
        <v>245.69856440888617</v>
      </c>
      <c r="F231" s="39">
        <f xml:space="preserve"> E231^3*SQRT(1/C231+1/B231)/((2*H$10+H$7*E231)*SQRT(11*49))</f>
        <v>0.22856614432374217</v>
      </c>
      <c r="G231" s="39">
        <f t="shared" si="27"/>
        <v>9.302705731050483E-4</v>
      </c>
      <c r="H231" s="30"/>
      <c r="I231" s="46"/>
      <c r="J231" s="47"/>
      <c r="K231" s="25"/>
      <c r="L231" s="25"/>
      <c r="M231" s="22"/>
      <c r="N231" s="22"/>
      <c r="P231" s="33"/>
      <c r="Q231" s="18"/>
    </row>
    <row r="232" spans="1:17" x14ac:dyDescent="0.2">
      <c r="A232" s="1">
        <v>5.5439999999999996</v>
      </c>
      <c r="B232" s="15">
        <v>3714.061224</v>
      </c>
      <c r="C232" s="15">
        <v>400.48979589999999</v>
      </c>
      <c r="D232" s="15">
        <v>9.2880515460000002</v>
      </c>
      <c r="E232" s="32">
        <f t="shared" si="26"/>
        <v>245.52768452948172</v>
      </c>
      <c r="F232" s="32">
        <f t="shared" ref="F232:F240" si="31" xml:space="preserve"> E232^3*SQRT(1/C232+1/B232)/((2*H$10+H$7*E232)*SQRT(11*49))</f>
        <v>0.23011153990505567</v>
      </c>
      <c r="G232" s="32">
        <f t="shared" si="27"/>
        <v>9.3721219399772022E-4</v>
      </c>
      <c r="I232" s="48"/>
    </row>
    <row r="233" spans="1:17" x14ac:dyDescent="0.2">
      <c r="A233" s="1">
        <v>5.5679999999999996</v>
      </c>
      <c r="B233" s="15">
        <v>3667.0408160000002</v>
      </c>
      <c r="C233" s="15">
        <v>393.75510200000002</v>
      </c>
      <c r="D233" s="15">
        <v>9.3049343600000007</v>
      </c>
      <c r="E233" s="32">
        <f t="shared" si="26"/>
        <v>245.34307544465005</v>
      </c>
      <c r="F233" s="32">
        <f t="shared" si="31"/>
        <v>0.2323827818240336</v>
      </c>
      <c r="G233" s="32">
        <f t="shared" si="27"/>
        <v>9.4717481389222939E-4</v>
      </c>
      <c r="I233" s="48"/>
    </row>
    <row r="234" spans="1:17" x14ac:dyDescent="0.2">
      <c r="A234" s="1">
        <v>5.5919999999999996</v>
      </c>
      <c r="B234" s="15">
        <v>3622.2448979999999</v>
      </c>
      <c r="C234" s="15">
        <v>387.95918369999998</v>
      </c>
      <c r="D234" s="15">
        <v>9.3208245190000003</v>
      </c>
      <c r="E234" s="32">
        <f t="shared" si="26"/>
        <v>245.16936485551287</v>
      </c>
      <c r="F234" s="32">
        <f t="shared" si="31"/>
        <v>0.23442718376809324</v>
      </c>
      <c r="G234" s="32">
        <f t="shared" si="27"/>
        <v>9.5618465180692387E-4</v>
      </c>
      <c r="I234" s="48"/>
    </row>
    <row r="235" spans="1:17" x14ac:dyDescent="0.2">
      <c r="A235" s="1">
        <v>5.6159999999999997</v>
      </c>
      <c r="B235" s="15">
        <v>3577.469388</v>
      </c>
      <c r="C235" s="15">
        <v>382.85714289999999</v>
      </c>
      <c r="D235" s="15">
        <v>9.3336030749999992</v>
      </c>
      <c r="E235" s="32">
        <f t="shared" si="26"/>
        <v>245.02969950675069</v>
      </c>
      <c r="F235" s="32">
        <f t="shared" si="31"/>
        <v>0.23625544766109602</v>
      </c>
      <c r="G235" s="32">
        <f t="shared" si="27"/>
        <v>9.6419106800801132E-4</v>
      </c>
      <c r="I235" s="48"/>
    </row>
    <row r="236" spans="1:17" x14ac:dyDescent="0.2">
      <c r="A236" s="1">
        <v>5.64</v>
      </c>
      <c r="B236" s="15">
        <v>3534.9795920000001</v>
      </c>
      <c r="C236" s="15">
        <v>378.26530609999998</v>
      </c>
      <c r="D236" s="15">
        <v>9.3450226010000002</v>
      </c>
      <c r="E236" s="32">
        <f t="shared" si="26"/>
        <v>244.90490889132053</v>
      </c>
      <c r="F236" s="32">
        <f t="shared" si="31"/>
        <v>0.23793770742448106</v>
      </c>
      <c r="G236" s="32">
        <f t="shared" si="27"/>
        <v>9.7155140132396752E-4</v>
      </c>
      <c r="I236" s="48"/>
    </row>
    <row r="237" spans="1:17" x14ac:dyDescent="0.2">
      <c r="A237" s="1">
        <v>5.6639999999999997</v>
      </c>
      <c r="B237" s="15">
        <v>3494.0816329999998</v>
      </c>
      <c r="C237" s="15">
        <v>373.06122449999998</v>
      </c>
      <c r="D237" s="15">
        <v>9.3561015679999997</v>
      </c>
      <c r="E237" s="32">
        <f t="shared" si="26"/>
        <v>244.78385788096028</v>
      </c>
      <c r="F237" s="32">
        <f t="shared" si="31"/>
        <v>0.23981556983480071</v>
      </c>
      <c r="G237" s="32">
        <f t="shared" si="27"/>
        <v>9.7970336733325079E-4</v>
      </c>
      <c r="I237" s="48"/>
    </row>
    <row r="238" spans="1:17" x14ac:dyDescent="0.2">
      <c r="A238" s="1">
        <v>5.6879999999999997</v>
      </c>
      <c r="B238" s="15">
        <v>3452.4081630000001</v>
      </c>
      <c r="C238" s="15">
        <v>368.06122449999998</v>
      </c>
      <c r="D238" s="15">
        <v>9.3699615739999995</v>
      </c>
      <c r="E238" s="32">
        <f t="shared" si="26"/>
        <v>244.63244440144024</v>
      </c>
      <c r="F238" s="32">
        <f t="shared" si="31"/>
        <v>0.24173827227197076</v>
      </c>
      <c r="G238" s="32">
        <f t="shared" si="27"/>
        <v>9.8816930380370908E-4</v>
      </c>
      <c r="I238" s="48"/>
    </row>
    <row r="239" spans="1:17" x14ac:dyDescent="0.2">
      <c r="A239" s="1">
        <v>5.7119999999999997</v>
      </c>
      <c r="B239" s="15">
        <v>3410.0816329999998</v>
      </c>
      <c r="C239" s="15">
        <v>363.8163265</v>
      </c>
      <c r="D239" s="15">
        <v>9.3812327290000006</v>
      </c>
      <c r="E239" s="32">
        <f t="shared" si="26"/>
        <v>244.50933117543198</v>
      </c>
      <c r="F239" s="32">
        <f t="shared" si="31"/>
        <v>0.24341396978208868</v>
      </c>
      <c r="G239" s="32">
        <f t="shared" si="27"/>
        <v>9.9552016527108562E-4</v>
      </c>
      <c r="I239" s="48"/>
    </row>
    <row r="240" spans="1:17" x14ac:dyDescent="0.2">
      <c r="A240" s="1">
        <v>5.7359999999999998</v>
      </c>
      <c r="B240" s="15">
        <v>3371.530612</v>
      </c>
      <c r="C240" s="15">
        <v>359.67346939999999</v>
      </c>
      <c r="D240" s="15">
        <v>9.3904585679999997</v>
      </c>
      <c r="E240" s="32">
        <f t="shared" si="26"/>
        <v>244.40857024307786</v>
      </c>
      <c r="F240" s="32">
        <f t="shared" si="31"/>
        <v>0.24502689262563787</v>
      </c>
      <c r="G240" s="32">
        <f t="shared" si="27"/>
        <v>1.0025298719351168E-3</v>
      </c>
      <c r="I240" s="48"/>
    </row>
    <row r="241" spans="1:9" x14ac:dyDescent="0.2">
      <c r="A241" s="1">
        <v>5.76</v>
      </c>
      <c r="B241" s="15">
        <v>3333.5882350000002</v>
      </c>
      <c r="C241" s="15">
        <v>354.9215686</v>
      </c>
      <c r="D241" s="15">
        <v>9.3978385129999999</v>
      </c>
      <c r="E241" s="32">
        <f t="shared" si="26"/>
        <v>244.32797658884667</v>
      </c>
      <c r="F241" s="32">
        <f xml:space="preserve"> E241^3*SQRT(1/C241+1/B241)/((2*H$10+H$7*E241)*SQRT(11*51))</f>
        <v>0.24192509914702481</v>
      </c>
      <c r="G241" s="32">
        <f t="shared" si="27"/>
        <v>9.9016536102263311E-4</v>
      </c>
      <c r="I241" s="48"/>
    </row>
    <row r="242" spans="1:9" x14ac:dyDescent="0.2">
      <c r="A242" s="1">
        <v>5.7839999999999998</v>
      </c>
      <c r="B242" s="15">
        <v>3295.5098039999998</v>
      </c>
      <c r="C242" s="15">
        <v>349.8823529</v>
      </c>
      <c r="D242" s="15">
        <v>9.4075064299999998</v>
      </c>
      <c r="E242" s="32">
        <f t="shared" si="26"/>
        <v>244.22240601503327</v>
      </c>
      <c r="F242" s="32">
        <f t="shared" ref="F242:F250" si="32" xml:space="preserve"> E242^3*SQRT(1/C242+1/B242)/((2*H$10+H$7*E242)*SQRT(11*51))</f>
        <v>0.24385526735663593</v>
      </c>
      <c r="G242" s="32">
        <f t="shared" si="27"/>
        <v>9.9849670362196514E-4</v>
      </c>
      <c r="I242" s="48"/>
    </row>
    <row r="243" spans="1:9" x14ac:dyDescent="0.2">
      <c r="A243" s="1">
        <v>5.8079999999999998</v>
      </c>
      <c r="B243" s="15">
        <v>3252.0588240000002</v>
      </c>
      <c r="C243" s="15">
        <v>345</v>
      </c>
      <c r="D243" s="15">
        <v>9.4173597040000008</v>
      </c>
      <c r="E243" s="32">
        <f t="shared" si="26"/>
        <v>244.11482157021047</v>
      </c>
      <c r="F243" s="32">
        <f t="shared" si="32"/>
        <v>0.24579993457139912</v>
      </c>
      <c r="G243" s="32">
        <f t="shared" si="27"/>
        <v>1.0069029524317678E-3</v>
      </c>
      <c r="I243" s="48"/>
    </row>
    <row r="244" spans="1:9" x14ac:dyDescent="0.2">
      <c r="A244" s="1">
        <v>5.8319999999999999</v>
      </c>
      <c r="B244" s="15">
        <v>3212.2745100000002</v>
      </c>
      <c r="C244" s="15">
        <v>340.39215689999997</v>
      </c>
      <c r="D244" s="15">
        <v>9.4262138699999998</v>
      </c>
      <c r="E244" s="32">
        <f t="shared" si="26"/>
        <v>244.01815429730755</v>
      </c>
      <c r="F244" s="32">
        <f t="shared" si="32"/>
        <v>0.24765775117453054</v>
      </c>
      <c r="G244" s="32">
        <f t="shared" si="27"/>
        <v>1.0149152709055761E-3</v>
      </c>
      <c r="I244" s="48"/>
    </row>
    <row r="245" spans="1:9" x14ac:dyDescent="0.2">
      <c r="A245" s="1">
        <v>5.8559999999999999</v>
      </c>
      <c r="B245" s="15">
        <v>3171.5882350000002</v>
      </c>
      <c r="C245" s="15">
        <v>336.0392157</v>
      </c>
      <c r="D245" s="15">
        <v>9.4363453649999993</v>
      </c>
      <c r="E245" s="32">
        <f t="shared" si="26"/>
        <v>243.90755051702078</v>
      </c>
      <c r="F245" s="32">
        <f t="shared" si="32"/>
        <v>0.24950204967674533</v>
      </c>
      <c r="G245" s="32">
        <f t="shared" si="27"/>
        <v>1.0229369658621295E-3</v>
      </c>
      <c r="I245" s="48"/>
    </row>
    <row r="246" spans="1:9" x14ac:dyDescent="0.2">
      <c r="A246" s="1">
        <v>5.88</v>
      </c>
      <c r="B246" s="15">
        <v>3130.313725</v>
      </c>
      <c r="C246" s="15">
        <v>332.1176471</v>
      </c>
      <c r="D246" s="15">
        <v>9.4476765809999996</v>
      </c>
      <c r="E246" s="32">
        <f t="shared" si="26"/>
        <v>243.78386019710319</v>
      </c>
      <c r="F246" s="32">
        <f t="shared" si="32"/>
        <v>0.25126663677145322</v>
      </c>
      <c r="G246" s="32">
        <f t="shared" si="27"/>
        <v>1.0306943067038977E-3</v>
      </c>
      <c r="I246" s="48"/>
    </row>
    <row r="247" spans="1:9" x14ac:dyDescent="0.2">
      <c r="A247" s="1">
        <v>5.9039999999999999</v>
      </c>
      <c r="B247" s="15">
        <v>3091.0392160000001</v>
      </c>
      <c r="C247" s="15">
        <v>327.0392157</v>
      </c>
      <c r="D247" s="15">
        <v>9.4597491270000003</v>
      </c>
      <c r="E247" s="32">
        <f t="shared" si="26"/>
        <v>243.65208891290609</v>
      </c>
      <c r="F247" s="32">
        <f t="shared" si="32"/>
        <v>0.25347836939976681</v>
      </c>
      <c r="G247" s="32">
        <f t="shared" si="27"/>
        <v>1.0403291452607784E-3</v>
      </c>
      <c r="I247" s="48"/>
    </row>
    <row r="248" spans="1:9" x14ac:dyDescent="0.2">
      <c r="A248" s="1">
        <v>5.9279999999999999</v>
      </c>
      <c r="B248" s="15">
        <v>3053.901961</v>
      </c>
      <c r="C248" s="15">
        <v>322.33333329999999</v>
      </c>
      <c r="D248" s="15">
        <v>9.4751707270000001</v>
      </c>
      <c r="E248" s="32">
        <f t="shared" si="26"/>
        <v>243.48377807166085</v>
      </c>
      <c r="F248" s="32">
        <f t="shared" si="32"/>
        <v>0.25568441952432674</v>
      </c>
      <c r="G248" s="32">
        <f t="shared" si="27"/>
        <v>1.0501086419361994E-3</v>
      </c>
      <c r="I248" s="48"/>
    </row>
    <row r="249" spans="1:9" x14ac:dyDescent="0.2">
      <c r="A249" s="1">
        <v>5.952</v>
      </c>
      <c r="B249" s="15">
        <v>3014.9215690000001</v>
      </c>
      <c r="C249" s="15">
        <v>318.1176471</v>
      </c>
      <c r="D249" s="15">
        <v>9.4891358790000009</v>
      </c>
      <c r="E249" s="32">
        <f t="shared" si="26"/>
        <v>243.33137574725225</v>
      </c>
      <c r="F249" s="32">
        <f t="shared" si="32"/>
        <v>0.25772929873143197</v>
      </c>
      <c r="G249" s="32">
        <f t="shared" si="27"/>
        <v>1.0591700225257214E-3</v>
      </c>
      <c r="I249" s="48"/>
    </row>
    <row r="250" spans="1:9" x14ac:dyDescent="0.2">
      <c r="A250" s="1">
        <v>5.976</v>
      </c>
      <c r="B250" s="15">
        <v>2975.7254899999998</v>
      </c>
      <c r="C250" s="15">
        <v>313.74509799999998</v>
      </c>
      <c r="D250" s="15">
        <v>9.5050659159999995</v>
      </c>
      <c r="E250" s="32">
        <f t="shared" si="26"/>
        <v>243.15754316272898</v>
      </c>
      <c r="F250" s="32">
        <f t="shared" si="32"/>
        <v>0.25992704630648283</v>
      </c>
      <c r="G250" s="32">
        <f t="shared" si="27"/>
        <v>1.068965588834442E-3</v>
      </c>
      <c r="I250" s="48"/>
    </row>
    <row r="251" spans="1:9" x14ac:dyDescent="0.2">
      <c r="A251" s="1">
        <v>6</v>
      </c>
      <c r="B251" s="15">
        <v>2944</v>
      </c>
      <c r="C251" s="15">
        <v>309.9433962</v>
      </c>
      <c r="D251" s="15">
        <v>9.5220998790000007</v>
      </c>
      <c r="E251" s="32">
        <f t="shared" si="26"/>
        <v>242.97167625585826</v>
      </c>
      <c r="F251" s="32">
        <f xml:space="preserve"> E251^3*SQRT(1/C251+1/B251)/((2*H$10+H$7*E251)*SQRT(11*53))</f>
        <v>0.25696128653909767</v>
      </c>
      <c r="G251" s="32">
        <f t="shared" si="27"/>
        <v>1.0575771237981988E-3</v>
      </c>
      <c r="I251" s="48"/>
    </row>
    <row r="252" spans="1:9" x14ac:dyDescent="0.2">
      <c r="A252" s="1">
        <v>6.024</v>
      </c>
      <c r="B252" s="15">
        <v>2909.6981129999999</v>
      </c>
      <c r="C252" s="15">
        <v>305.47169810000003</v>
      </c>
      <c r="D252" s="15">
        <v>9.5408320700000004</v>
      </c>
      <c r="E252" s="32">
        <f t="shared" si="26"/>
        <v>242.76728955252284</v>
      </c>
      <c r="F252" s="32">
        <f t="shared" ref="F252:F260" si="33" xml:space="preserve"> E252^3*SQRT(1/C252+1/B252)/((2*H$10+H$7*E252)*SQRT(11*53))</f>
        <v>0.25929838223267754</v>
      </c>
      <c r="G252" s="32">
        <f t="shared" si="27"/>
        <v>1.0680943990050117E-3</v>
      </c>
      <c r="I252" s="48"/>
    </row>
    <row r="253" spans="1:9" x14ac:dyDescent="0.2">
      <c r="A253" s="1">
        <v>6.048</v>
      </c>
      <c r="B253" s="15">
        <v>2877.8301889999998</v>
      </c>
      <c r="C253" s="15">
        <v>300.13207549999998</v>
      </c>
      <c r="D253" s="15">
        <v>9.5571918740000008</v>
      </c>
      <c r="E253" s="32">
        <f t="shared" si="26"/>
        <v>242.58879360928617</v>
      </c>
      <c r="F253" s="32">
        <f t="shared" si="33"/>
        <v>0.26195577536017034</v>
      </c>
      <c r="G253" s="32">
        <f t="shared" si="27"/>
        <v>1.0798346100936412E-3</v>
      </c>
      <c r="I253" s="48"/>
    </row>
    <row r="254" spans="1:9" x14ac:dyDescent="0.2">
      <c r="A254" s="1">
        <v>6.0720000000000001</v>
      </c>
      <c r="B254" s="15">
        <v>2843.415094</v>
      </c>
      <c r="C254" s="15">
        <v>296.81132079999998</v>
      </c>
      <c r="D254" s="15">
        <v>9.5726915899999998</v>
      </c>
      <c r="E254" s="32">
        <f t="shared" si="26"/>
        <v>242.41968386205571</v>
      </c>
      <c r="F254" s="32">
        <f t="shared" si="33"/>
        <v>0.26385444621510906</v>
      </c>
      <c r="G254" s="32">
        <f t="shared" si="27"/>
        <v>1.0884200573632065E-3</v>
      </c>
      <c r="I254" s="48"/>
    </row>
    <row r="255" spans="1:9" x14ac:dyDescent="0.2">
      <c r="A255" s="1">
        <v>6.0960000000000001</v>
      </c>
      <c r="B255" s="15">
        <v>2809.8490569999999</v>
      </c>
      <c r="C255" s="15">
        <v>292.32075470000001</v>
      </c>
      <c r="D255" s="15">
        <v>9.5905636160000007</v>
      </c>
      <c r="E255" s="32">
        <f t="shared" si="26"/>
        <v>242.22469018162704</v>
      </c>
      <c r="F255" s="32">
        <f t="shared" si="33"/>
        <v>0.2663310196455605</v>
      </c>
      <c r="G255" s="32">
        <f t="shared" si="27"/>
        <v>1.0995205296613563E-3</v>
      </c>
      <c r="I255" s="48"/>
    </row>
    <row r="256" spans="1:9" x14ac:dyDescent="0.2">
      <c r="A256" s="1">
        <v>6.12</v>
      </c>
      <c r="B256" s="15">
        <v>2779.415094</v>
      </c>
      <c r="C256" s="15">
        <v>288.75471700000003</v>
      </c>
      <c r="D256" s="15">
        <v>9.6094005889999998</v>
      </c>
      <c r="E256" s="32">
        <f t="shared" si="26"/>
        <v>242.01916332279438</v>
      </c>
      <c r="F256" s="32">
        <f t="shared" si="33"/>
        <v>0.26848905914816196</v>
      </c>
      <c r="G256" s="32">
        <f t="shared" si="27"/>
        <v>1.1093710740172388E-3</v>
      </c>
      <c r="I256" s="48"/>
    </row>
    <row r="257" spans="1:9" x14ac:dyDescent="0.2">
      <c r="A257" s="1">
        <v>6.1440000000000001</v>
      </c>
      <c r="B257" s="15">
        <v>2745.8490569999999</v>
      </c>
      <c r="C257" s="15">
        <v>285.09433960000001</v>
      </c>
      <c r="D257" s="15">
        <v>9.6295364229999993</v>
      </c>
      <c r="E257" s="32">
        <f t="shared" si="26"/>
        <v>241.79945393843869</v>
      </c>
      <c r="F257" s="32">
        <f t="shared" si="33"/>
        <v>0.27078281918811531</v>
      </c>
      <c r="G257" s="32">
        <f t="shared" si="27"/>
        <v>1.119865304811878E-3</v>
      </c>
      <c r="I257" s="48"/>
    </row>
    <row r="258" spans="1:9" x14ac:dyDescent="0.2">
      <c r="A258" s="1">
        <v>6.1680000000000001</v>
      </c>
      <c r="B258" s="15">
        <v>2711.1886789999999</v>
      </c>
      <c r="C258" s="15">
        <v>281.490566</v>
      </c>
      <c r="D258" s="15">
        <v>9.649019676</v>
      </c>
      <c r="E258" s="32">
        <f t="shared" si="26"/>
        <v>241.58684915792557</v>
      </c>
      <c r="F258" s="32">
        <f t="shared" si="33"/>
        <v>0.27308533108239924</v>
      </c>
      <c r="G258" s="32">
        <f t="shared" si="27"/>
        <v>1.1303816082467431E-3</v>
      </c>
      <c r="I258" s="48"/>
    </row>
    <row r="259" spans="1:9" x14ac:dyDescent="0.2">
      <c r="A259" s="1">
        <v>6.1920000000000002</v>
      </c>
      <c r="B259" s="15">
        <v>2678.358491</v>
      </c>
      <c r="C259" s="15">
        <v>277.69811320000002</v>
      </c>
      <c r="D259" s="15">
        <v>9.6644840940000005</v>
      </c>
      <c r="E259" s="32">
        <f t="shared" ref="E259:E322" si="34" xml:space="preserve"> (2*H$10)/(-H$7+SQRT((H$7)^2+4*H$10*(LN(D259)-H$4)))</f>
        <v>241.41808397899896</v>
      </c>
      <c r="F259" s="32">
        <f t="shared" si="33"/>
        <v>0.27539017558671075</v>
      </c>
      <c r="G259" s="32">
        <f t="shared" si="27"/>
        <v>1.1407189181845509E-3</v>
      </c>
      <c r="I259" s="48"/>
    </row>
    <row r="260" spans="1:9" x14ac:dyDescent="0.2">
      <c r="A260" s="1">
        <v>6.2160000000000002</v>
      </c>
      <c r="B260" s="15">
        <v>2648.6603770000002</v>
      </c>
      <c r="C260" s="15">
        <v>273.79245279999998</v>
      </c>
      <c r="D260" s="15">
        <v>9.6835246500000007</v>
      </c>
      <c r="E260" s="32">
        <f t="shared" si="34"/>
        <v>241.21026993439716</v>
      </c>
      <c r="F260" s="32">
        <f t="shared" si="33"/>
        <v>0.27788994838358305</v>
      </c>
      <c r="G260" s="32">
        <f t="shared" si="27"/>
        <v>1.1520651606549001E-3</v>
      </c>
      <c r="I260" s="48"/>
    </row>
    <row r="261" spans="1:9" x14ac:dyDescent="0.2">
      <c r="A261" s="1">
        <v>6.24</v>
      </c>
      <c r="B261" s="15">
        <v>2621.5272730000002</v>
      </c>
      <c r="C261" s="15">
        <v>270.49090910000001</v>
      </c>
      <c r="D261" s="15">
        <v>9.7034119879999992</v>
      </c>
      <c r="E261" s="32">
        <f t="shared" si="34"/>
        <v>240.99318289443772</v>
      </c>
      <c r="F261" s="32">
        <f xml:space="preserve"> E261^3*SQRT(1/C261+1/B261)/((2*H$10+H$7*E261)*SQRT(11*55))</f>
        <v>0.27503399537804224</v>
      </c>
      <c r="G261" s="32">
        <f t="shared" ref="G261:G324" si="35" xml:space="preserve"> F261/E261</f>
        <v>1.1412521801436825E-3</v>
      </c>
      <c r="I261" s="48"/>
    </row>
    <row r="262" spans="1:9" x14ac:dyDescent="0.2">
      <c r="A262" s="1">
        <v>6.2640000000000002</v>
      </c>
      <c r="B262" s="15">
        <v>2592.2363639999999</v>
      </c>
      <c r="C262" s="15">
        <v>266.6909091</v>
      </c>
      <c r="D262" s="15">
        <v>9.7246521230000003</v>
      </c>
      <c r="E262" s="32">
        <f t="shared" si="34"/>
        <v>240.76128762959294</v>
      </c>
      <c r="F262" s="32">
        <f t="shared" ref="F262:F270" si="36" xml:space="preserve"> E262^3*SQRT(1/C262+1/B262)/((2*H$10+H$7*E262)*SQRT(11*55))</f>
        <v>0.27761014341381374</v>
      </c>
      <c r="G262" s="32">
        <f t="shared" si="35"/>
        <v>1.1530514151465751E-3</v>
      </c>
      <c r="I262" s="48"/>
    </row>
    <row r="263" spans="1:9" x14ac:dyDescent="0.2">
      <c r="A263" s="1">
        <v>6.2880000000000003</v>
      </c>
      <c r="B263" s="15">
        <v>2561.5090909999999</v>
      </c>
      <c r="C263" s="15">
        <v>263</v>
      </c>
      <c r="D263" s="15">
        <v>9.7469725369999995</v>
      </c>
      <c r="E263" s="32">
        <f t="shared" si="34"/>
        <v>240.51754458675654</v>
      </c>
      <c r="F263" s="32">
        <f t="shared" si="36"/>
        <v>0.28023432980255725</v>
      </c>
      <c r="G263" s="32">
        <f t="shared" si="35"/>
        <v>1.1651305117222938E-3</v>
      </c>
      <c r="I263" s="48"/>
    </row>
    <row r="264" spans="1:9" x14ac:dyDescent="0.2">
      <c r="A264" s="1">
        <v>6.3120000000000003</v>
      </c>
      <c r="B264" s="15">
        <v>2531.9272729999998</v>
      </c>
      <c r="C264" s="15">
        <v>259.45454549999999</v>
      </c>
      <c r="D264" s="15">
        <v>9.7730489570000003</v>
      </c>
      <c r="E264" s="32">
        <f t="shared" si="34"/>
        <v>240.23270490085733</v>
      </c>
      <c r="F264" s="32">
        <f t="shared" si="36"/>
        <v>0.28296360717751429</v>
      </c>
      <c r="G264" s="32">
        <f t="shared" si="35"/>
        <v>1.177872959863195E-3</v>
      </c>
      <c r="I264" s="48"/>
    </row>
    <row r="265" spans="1:9" x14ac:dyDescent="0.2">
      <c r="A265" s="1">
        <v>6.3360000000000003</v>
      </c>
      <c r="B265" s="15">
        <v>2503.2181820000001</v>
      </c>
      <c r="C265" s="15">
        <v>255.70909090000001</v>
      </c>
      <c r="D265" s="15">
        <v>9.8003879470000008</v>
      </c>
      <c r="E265" s="32">
        <f t="shared" si="34"/>
        <v>239.93396692572998</v>
      </c>
      <c r="F265" s="32">
        <f t="shared" si="36"/>
        <v>0.2858960481914613</v>
      </c>
      <c r="G265" s="32">
        <f t="shared" si="35"/>
        <v>1.1915613777183894E-3</v>
      </c>
      <c r="I265" s="48"/>
    </row>
    <row r="266" spans="1:9" x14ac:dyDescent="0.2">
      <c r="A266" s="1">
        <v>6.36</v>
      </c>
      <c r="B266" s="15">
        <v>2473.4727269999998</v>
      </c>
      <c r="C266" s="15">
        <v>251.6</v>
      </c>
      <c r="D266" s="15">
        <v>9.8248383090000004</v>
      </c>
      <c r="E266" s="32">
        <f t="shared" si="34"/>
        <v>239.66668821317361</v>
      </c>
      <c r="F266" s="32">
        <f t="shared" si="36"/>
        <v>0.28899759578894041</v>
      </c>
      <c r="G266" s="32">
        <f t="shared" si="35"/>
        <v>1.2058313065680993E-3</v>
      </c>
      <c r="I266" s="48"/>
    </row>
    <row r="267" spans="1:9" x14ac:dyDescent="0.2">
      <c r="A267" s="1">
        <v>6.3840000000000003</v>
      </c>
      <c r="B267" s="15">
        <v>2445.0727270000002</v>
      </c>
      <c r="C267" s="15">
        <v>248</v>
      </c>
      <c r="D267" s="15">
        <v>9.8471566240000001</v>
      </c>
      <c r="E267" s="32">
        <f t="shared" si="34"/>
        <v>239.42261911366174</v>
      </c>
      <c r="F267" s="32">
        <f t="shared" si="36"/>
        <v>0.29182635522554123</v>
      </c>
      <c r="G267" s="32">
        <f t="shared" si="35"/>
        <v>1.2188754609145835E-3</v>
      </c>
      <c r="I267" s="48"/>
    </row>
    <row r="268" spans="1:9" x14ac:dyDescent="0.2">
      <c r="A268" s="1">
        <v>6.4080000000000004</v>
      </c>
      <c r="B268" s="15">
        <v>2417.1454549999999</v>
      </c>
      <c r="C268" s="15">
        <v>244.72727269999999</v>
      </c>
      <c r="D268" s="15">
        <v>9.8689141280000001</v>
      </c>
      <c r="E268" s="32">
        <f t="shared" si="34"/>
        <v>239.18458533283678</v>
      </c>
      <c r="F268" s="32">
        <f t="shared" si="36"/>
        <v>0.29452030624792774</v>
      </c>
      <c r="G268" s="32">
        <f t="shared" si="35"/>
        <v>1.2313515347909592E-3</v>
      </c>
      <c r="I268" s="48"/>
    </row>
    <row r="269" spans="1:9" x14ac:dyDescent="0.2">
      <c r="A269" s="1">
        <v>6.4320000000000004</v>
      </c>
      <c r="B269" s="15">
        <v>2388.5272730000002</v>
      </c>
      <c r="C269" s="15">
        <v>240.81818179999999</v>
      </c>
      <c r="D269" s="15">
        <v>9.8915715849999994</v>
      </c>
      <c r="E269" s="32">
        <f t="shared" si="34"/>
        <v>238.93659438207916</v>
      </c>
      <c r="F269" s="32">
        <f t="shared" si="36"/>
        <v>0.29766740315026474</v>
      </c>
      <c r="G269" s="32">
        <f t="shared" si="35"/>
        <v>1.2458008113829153E-3</v>
      </c>
      <c r="I269" s="48"/>
    </row>
    <row r="270" spans="1:9" x14ac:dyDescent="0.2">
      <c r="A270" s="1">
        <v>6.4560000000000004</v>
      </c>
      <c r="B270" s="15">
        <v>2359.4545450000001</v>
      </c>
      <c r="C270" s="15">
        <v>237.2363636</v>
      </c>
      <c r="D270" s="15">
        <v>9.9142068109999997</v>
      </c>
      <c r="E270" s="32">
        <f t="shared" si="34"/>
        <v>238.68872392947981</v>
      </c>
      <c r="F270" s="32">
        <f t="shared" si="36"/>
        <v>0.30070940883513081</v>
      </c>
      <c r="G270" s="32">
        <f t="shared" si="35"/>
        <v>1.2598391909119885E-3</v>
      </c>
      <c r="I270" s="48"/>
    </row>
    <row r="271" spans="1:9" x14ac:dyDescent="0.2">
      <c r="A271" s="1">
        <v>6.48</v>
      </c>
      <c r="B271" s="15">
        <v>2335.0175439999998</v>
      </c>
      <c r="C271" s="15">
        <v>234.84210529999999</v>
      </c>
      <c r="D271" s="15">
        <v>9.9383356529999993</v>
      </c>
      <c r="E271" s="32">
        <f t="shared" si="34"/>
        <v>238.42435143171207</v>
      </c>
      <c r="F271" s="32">
        <f xml:space="preserve"> E271^3*SQRT(1/C271+1/B271)/((2*H$10+H$7*E271)*SQRT(11*57))</f>
        <v>0.29779080263395552</v>
      </c>
      <c r="G271" s="32">
        <f t="shared" si="35"/>
        <v>1.2489949153505269E-3</v>
      </c>
      <c r="I271" s="48"/>
    </row>
    <row r="272" spans="1:9" x14ac:dyDescent="0.2">
      <c r="A272" s="1">
        <v>6.5039999999999996</v>
      </c>
      <c r="B272" s="15">
        <v>2308.4035090000002</v>
      </c>
      <c r="C272" s="15">
        <v>232.2982456</v>
      </c>
      <c r="D272" s="15">
        <v>9.961801779</v>
      </c>
      <c r="E272" s="32">
        <f t="shared" si="34"/>
        <v>238.16708463898215</v>
      </c>
      <c r="F272" s="32">
        <f t="shared" ref="F272:F280" si="37" xml:space="preserve"> E272^3*SQRT(1/C272+1/B272)/((2*H$10+H$7*E272)*SQRT(11*57))</f>
        <v>0.30031714715504126</v>
      </c>
      <c r="G272" s="32">
        <f t="shared" si="35"/>
        <v>1.2609515190155989E-3</v>
      </c>
      <c r="I272" s="48"/>
    </row>
    <row r="273" spans="1:9" x14ac:dyDescent="0.2">
      <c r="A273" s="1">
        <v>6.5279999999999996</v>
      </c>
      <c r="B273" s="15">
        <v>2281.561404</v>
      </c>
      <c r="C273" s="15">
        <v>229.0877193</v>
      </c>
      <c r="D273" s="15">
        <v>9.9829245360000005</v>
      </c>
      <c r="E273" s="32">
        <f t="shared" si="34"/>
        <v>237.93536864347851</v>
      </c>
      <c r="F273" s="32">
        <f t="shared" si="37"/>
        <v>0.30320432788468049</v>
      </c>
      <c r="G273" s="32">
        <f t="shared" si="35"/>
        <v>1.2743138172912861E-3</v>
      </c>
      <c r="I273" s="48"/>
    </row>
    <row r="274" spans="1:9" x14ac:dyDescent="0.2">
      <c r="A274" s="1">
        <v>6.5519999999999996</v>
      </c>
      <c r="B274" s="15">
        <v>2255.192982</v>
      </c>
      <c r="C274" s="15">
        <v>225.77192980000001</v>
      </c>
      <c r="D274" s="15">
        <v>10.00421948</v>
      </c>
      <c r="E274" s="32">
        <f t="shared" si="34"/>
        <v>237.70162057730064</v>
      </c>
      <c r="F274" s="32">
        <f t="shared" si="37"/>
        <v>0.306226811697349</v>
      </c>
      <c r="G274" s="32">
        <f t="shared" si="35"/>
        <v>1.2882823892980736E-3</v>
      </c>
      <c r="I274" s="48"/>
    </row>
    <row r="275" spans="1:9" x14ac:dyDescent="0.2">
      <c r="A275" s="1">
        <v>6.5759999999999996</v>
      </c>
      <c r="B275" s="15">
        <v>2228.5438600000002</v>
      </c>
      <c r="C275" s="15">
        <v>222.68421050000001</v>
      </c>
      <c r="D275" s="15">
        <v>10.021970189999999</v>
      </c>
      <c r="E275" s="32">
        <f t="shared" si="34"/>
        <v>237.5066604900147</v>
      </c>
      <c r="F275" s="32">
        <f t="shared" si="37"/>
        <v>0.30903480202319489</v>
      </c>
      <c r="G275" s="32">
        <f t="shared" si="35"/>
        <v>1.3011626763881317E-3</v>
      </c>
      <c r="I275" s="48"/>
    </row>
    <row r="276" spans="1:9" x14ac:dyDescent="0.2">
      <c r="A276" s="1">
        <v>6.6</v>
      </c>
      <c r="B276" s="15">
        <v>2204.280702</v>
      </c>
      <c r="C276" s="15">
        <v>219.22807019999999</v>
      </c>
      <c r="D276" s="15">
        <v>10.034021920000001</v>
      </c>
      <c r="E276" s="32">
        <f t="shared" si="34"/>
        <v>237.37423075676591</v>
      </c>
      <c r="F276" s="32">
        <f t="shared" si="37"/>
        <v>0.31189155484167097</v>
      </c>
      <c r="G276" s="32">
        <f t="shared" si="35"/>
        <v>1.3139233936528768E-3</v>
      </c>
      <c r="I276" s="48"/>
    </row>
    <row r="277" spans="1:9" x14ac:dyDescent="0.2">
      <c r="A277" s="1">
        <v>6.6239999999999997</v>
      </c>
      <c r="B277" s="15">
        <v>2179.2456139999999</v>
      </c>
      <c r="C277" s="15">
        <v>216</v>
      </c>
      <c r="D277" s="15">
        <v>10.046688700000001</v>
      </c>
      <c r="E277" s="32">
        <f t="shared" si="34"/>
        <v>237.23498579877273</v>
      </c>
      <c r="F277" s="32">
        <f t="shared" si="37"/>
        <v>0.31469519451045225</v>
      </c>
      <c r="G277" s="32">
        <f t="shared" si="35"/>
        <v>1.3265125860373005E-3</v>
      </c>
      <c r="I277" s="48"/>
    </row>
    <row r="278" spans="1:9" x14ac:dyDescent="0.2">
      <c r="A278" s="1">
        <v>6.6479999999999997</v>
      </c>
      <c r="B278" s="15">
        <v>2153.2105259999998</v>
      </c>
      <c r="C278" s="15">
        <v>213.36842110000001</v>
      </c>
      <c r="D278" s="15">
        <v>10.057906770000001</v>
      </c>
      <c r="E278" s="32">
        <f t="shared" si="34"/>
        <v>237.11161634185964</v>
      </c>
      <c r="F278" s="32">
        <f t="shared" si="37"/>
        <v>0.31710267211482485</v>
      </c>
      <c r="G278" s="32">
        <f t="shared" si="35"/>
        <v>1.3373561236984558E-3</v>
      </c>
      <c r="I278" s="48"/>
    </row>
    <row r="279" spans="1:9" x14ac:dyDescent="0.2">
      <c r="A279" s="1">
        <v>6.6719999999999997</v>
      </c>
      <c r="B279" s="15">
        <v>2126</v>
      </c>
      <c r="C279" s="15">
        <v>210.26315790000001</v>
      </c>
      <c r="D279" s="15">
        <v>10.06621992</v>
      </c>
      <c r="E279" s="32">
        <f t="shared" si="34"/>
        <v>237.02016227744235</v>
      </c>
      <c r="F279" s="32">
        <f t="shared" si="37"/>
        <v>0.31976550905254031</v>
      </c>
      <c r="G279" s="32">
        <f t="shared" si="35"/>
        <v>1.3491067847563151E-3</v>
      </c>
      <c r="I279" s="48"/>
    </row>
    <row r="280" spans="1:9" x14ac:dyDescent="0.2">
      <c r="A280" s="1">
        <v>6.6959999999999997</v>
      </c>
      <c r="B280" s="15">
        <v>2103.1052629999999</v>
      </c>
      <c r="C280" s="15">
        <v>207.94736839999999</v>
      </c>
      <c r="D280" s="15">
        <v>10.071433450000001</v>
      </c>
      <c r="E280" s="32">
        <f t="shared" si="34"/>
        <v>236.96279374948406</v>
      </c>
      <c r="F280" s="32">
        <f t="shared" si="37"/>
        <v>0.32176420031331865</v>
      </c>
      <c r="G280" s="32">
        <f t="shared" si="35"/>
        <v>1.3578680231694357E-3</v>
      </c>
      <c r="I280" s="48"/>
    </row>
    <row r="281" spans="1:9" x14ac:dyDescent="0.2">
      <c r="A281" s="1">
        <v>6.72</v>
      </c>
      <c r="B281" s="15">
        <v>2080.7118639999999</v>
      </c>
      <c r="C281" s="15">
        <v>206.4576271</v>
      </c>
      <c r="D281" s="15">
        <v>10.07771715</v>
      </c>
      <c r="E281" s="32">
        <f t="shared" si="34"/>
        <v>236.89363495464571</v>
      </c>
      <c r="F281" s="32">
        <f xml:space="preserve"> E281^3*SQRT(1/C281+1/B281)/((2*H$10+H$7*E281)*SQRT(11*59))</f>
        <v>0.31772342300139367</v>
      </c>
      <c r="G281" s="32">
        <f t="shared" si="35"/>
        <v>1.3412070909470538E-3</v>
      </c>
      <c r="I281" s="48"/>
    </row>
    <row r="282" spans="1:9" x14ac:dyDescent="0.2">
      <c r="A282" s="1">
        <v>6.7439999999999998</v>
      </c>
      <c r="B282" s="15">
        <v>2056.610169</v>
      </c>
      <c r="C282" s="15">
        <v>203.9830508</v>
      </c>
      <c r="D282" s="15">
        <v>10.08069197</v>
      </c>
      <c r="E282" s="32">
        <f t="shared" si="34"/>
        <v>236.86088836547808</v>
      </c>
      <c r="F282" s="32">
        <f t="shared" ref="F282:F290" si="38" xml:space="preserve"> E282^3*SQRT(1/C282+1/B282)/((2*H$10+H$7*E282)*SQRT(11*59))</f>
        <v>0.31976822568885477</v>
      </c>
      <c r="G282" s="32">
        <f t="shared" si="35"/>
        <v>1.3500254427630536E-3</v>
      </c>
      <c r="I282" s="48"/>
    </row>
    <row r="283" spans="1:9" x14ac:dyDescent="0.2">
      <c r="A283" s="1">
        <v>6.7679999999999998</v>
      </c>
      <c r="B283" s="15">
        <v>2033.1016950000001</v>
      </c>
      <c r="C283" s="15">
        <v>202.08474580000001</v>
      </c>
      <c r="D283" s="15">
        <v>10.080170409999999</v>
      </c>
      <c r="E283" s="32">
        <f t="shared" si="34"/>
        <v>236.86662991659838</v>
      </c>
      <c r="F283" s="32">
        <f t="shared" si="38"/>
        <v>0.32127495693956148</v>
      </c>
      <c r="G283" s="32">
        <f t="shared" si="35"/>
        <v>1.3563538141809321E-3</v>
      </c>
      <c r="I283" s="48"/>
    </row>
    <row r="284" spans="1:9" x14ac:dyDescent="0.2">
      <c r="A284" s="1">
        <v>6.7919999999999998</v>
      </c>
      <c r="B284" s="15">
        <v>2009.4745760000001</v>
      </c>
      <c r="C284" s="15">
        <v>199.93220339999999</v>
      </c>
      <c r="D284" s="15">
        <v>10.08074081</v>
      </c>
      <c r="E284" s="32">
        <f t="shared" si="34"/>
        <v>236.86035070863502</v>
      </c>
      <c r="F284" s="32">
        <f t="shared" si="38"/>
        <v>0.32303919594815955</v>
      </c>
      <c r="G284" s="32">
        <f t="shared" si="35"/>
        <v>1.3638382066973051E-3</v>
      </c>
      <c r="I284" s="48"/>
    </row>
    <row r="285" spans="1:9" x14ac:dyDescent="0.2">
      <c r="A285" s="1">
        <v>6.8159999999999998</v>
      </c>
      <c r="B285" s="15">
        <v>1988.2881359999999</v>
      </c>
      <c r="C285" s="15">
        <v>197.91525419999999</v>
      </c>
      <c r="D285" s="15">
        <v>10.07841603</v>
      </c>
      <c r="E285" s="32">
        <f t="shared" si="34"/>
        <v>236.8859420588536</v>
      </c>
      <c r="F285" s="32">
        <f t="shared" si="38"/>
        <v>0.32458520365594845</v>
      </c>
      <c r="G285" s="32">
        <f t="shared" si="35"/>
        <v>1.3702172481611689E-3</v>
      </c>
      <c r="I285" s="48"/>
    </row>
    <row r="286" spans="1:9" x14ac:dyDescent="0.2">
      <c r="A286" s="1">
        <v>6.84</v>
      </c>
      <c r="B286" s="15">
        <v>1966.847458</v>
      </c>
      <c r="C286" s="15">
        <v>195.18644069999999</v>
      </c>
      <c r="D286" s="15">
        <v>10.07817247</v>
      </c>
      <c r="E286" s="32">
        <f t="shared" si="34"/>
        <v>236.8886230589207</v>
      </c>
      <c r="F286" s="32">
        <f t="shared" si="38"/>
        <v>0.32679051803669468</v>
      </c>
      <c r="G286" s="32">
        <f t="shared" si="35"/>
        <v>1.3795112395727544E-3</v>
      </c>
      <c r="I286" s="48"/>
    </row>
    <row r="287" spans="1:9" x14ac:dyDescent="0.2">
      <c r="A287" s="1">
        <v>6.8639999999999999</v>
      </c>
      <c r="B287" s="15">
        <v>1947.050847</v>
      </c>
      <c r="C287" s="15">
        <v>193.0169492</v>
      </c>
      <c r="D287" s="15">
        <v>10.083314420000001</v>
      </c>
      <c r="E287" s="32">
        <f t="shared" si="34"/>
        <v>236.83201766124913</v>
      </c>
      <c r="F287" s="32">
        <f t="shared" si="38"/>
        <v>0.32883617580536839</v>
      </c>
      <c r="G287" s="32">
        <f t="shared" si="35"/>
        <v>1.3884785471688912E-3</v>
      </c>
      <c r="I287" s="48"/>
    </row>
    <row r="288" spans="1:9" x14ac:dyDescent="0.2">
      <c r="A288" s="1">
        <v>6.8879999999999999</v>
      </c>
      <c r="B288" s="15">
        <v>1925.0677969999999</v>
      </c>
      <c r="C288" s="15">
        <v>190.91525419999999</v>
      </c>
      <c r="D288" s="15">
        <v>10.08926428</v>
      </c>
      <c r="E288" s="32">
        <f t="shared" si="34"/>
        <v>236.76650487081642</v>
      </c>
      <c r="F288" s="32">
        <f t="shared" si="38"/>
        <v>0.33091587186183119</v>
      </c>
      <c r="G288" s="32">
        <f t="shared" si="35"/>
        <v>1.3976464789324156E-3</v>
      </c>
      <c r="I288" s="48"/>
    </row>
    <row r="289" spans="1:17" x14ac:dyDescent="0.2">
      <c r="A289" s="1">
        <v>6.9119999999999999</v>
      </c>
      <c r="B289" s="15">
        <v>1904.2033899999999</v>
      </c>
      <c r="C289" s="15">
        <v>188.57627120000001</v>
      </c>
      <c r="D289" s="15">
        <v>10.09778549</v>
      </c>
      <c r="E289" s="32">
        <f t="shared" si="34"/>
        <v>236.67265386385196</v>
      </c>
      <c r="F289" s="32">
        <f t="shared" si="38"/>
        <v>0.33332926954966163</v>
      </c>
      <c r="G289" s="32">
        <f t="shared" si="35"/>
        <v>1.4083979036353404E-3</v>
      </c>
      <c r="I289" s="48"/>
    </row>
    <row r="290" spans="1:17" x14ac:dyDescent="0.2">
      <c r="A290" s="1">
        <v>6.9359999999999999</v>
      </c>
      <c r="B290" s="15">
        <v>1881.8983049999999</v>
      </c>
      <c r="C290" s="15">
        <v>186.59322030000001</v>
      </c>
      <c r="D290" s="15">
        <v>10.11029718</v>
      </c>
      <c r="E290" s="32">
        <f t="shared" si="34"/>
        <v>236.53479677316685</v>
      </c>
      <c r="F290" s="32">
        <f t="shared" si="38"/>
        <v>0.33569245105845041</v>
      </c>
      <c r="G290" s="32">
        <f t="shared" si="35"/>
        <v>1.419209586234258E-3</v>
      </c>
      <c r="I290" s="48"/>
    </row>
    <row r="291" spans="1:17" x14ac:dyDescent="0.2">
      <c r="A291" s="1">
        <v>6.96</v>
      </c>
      <c r="B291" s="15">
        <v>1864.2295079999999</v>
      </c>
      <c r="C291" s="15">
        <v>184.37704919999999</v>
      </c>
      <c r="D291" s="15">
        <v>10.126910260000001</v>
      </c>
      <c r="E291" s="32">
        <f t="shared" si="34"/>
        <v>236.35164418123981</v>
      </c>
      <c r="F291" s="32">
        <f xml:space="preserve"> E291^3*SQRT(1/C291+1/B291)/((2*H$10+H$7*E291)*SQRT(11*61))</f>
        <v>0.33285130575963673</v>
      </c>
      <c r="G291" s="32">
        <f t="shared" si="35"/>
        <v>1.4082885139753832E-3</v>
      </c>
      <c r="I291" s="48"/>
    </row>
    <row r="292" spans="1:17" x14ac:dyDescent="0.2">
      <c r="A292" s="1">
        <v>6.984</v>
      </c>
      <c r="B292" s="15">
        <v>1842.52459</v>
      </c>
      <c r="C292" s="15">
        <v>181.80327869999999</v>
      </c>
      <c r="D292" s="15">
        <v>10.140161020000001</v>
      </c>
      <c r="E292" s="32">
        <f t="shared" si="34"/>
        <v>236.2054709860177</v>
      </c>
      <c r="F292" s="32">
        <f t="shared" ref="F292:F300" si="39" xml:space="preserve"> E292^3*SQRT(1/C292+1/B292)/((2*H$10+H$7*E292)*SQRT(11*61))</f>
        <v>0.33578641248503538</v>
      </c>
      <c r="G292" s="32">
        <f t="shared" si="35"/>
        <v>1.4215860923260004E-3</v>
      </c>
      <c r="I292" s="48"/>
    </row>
    <row r="293" spans="1:17" x14ac:dyDescent="0.2">
      <c r="A293" s="1">
        <v>7.008</v>
      </c>
      <c r="B293" s="15">
        <v>1822.262295</v>
      </c>
      <c r="C293" s="15">
        <v>179.57377049999999</v>
      </c>
      <c r="D293" s="15">
        <v>10.1550902</v>
      </c>
      <c r="E293" s="32">
        <f t="shared" si="34"/>
        <v>236.04068508445144</v>
      </c>
      <c r="F293" s="32">
        <f t="shared" si="39"/>
        <v>0.33855785115500381</v>
      </c>
      <c r="G293" s="32">
        <f t="shared" si="35"/>
        <v>1.4343198971561765E-3</v>
      </c>
      <c r="I293" s="48"/>
    </row>
    <row r="294" spans="1:17" x14ac:dyDescent="0.2">
      <c r="A294" s="1">
        <v>7.032</v>
      </c>
      <c r="B294" s="15">
        <v>1800.8196720000001</v>
      </c>
      <c r="C294" s="15">
        <v>177.3442623</v>
      </c>
      <c r="D294" s="15">
        <v>10.17021443</v>
      </c>
      <c r="E294" s="32">
        <f t="shared" si="34"/>
        <v>235.87363760048547</v>
      </c>
      <c r="F294" s="32">
        <f t="shared" si="39"/>
        <v>0.34140359858908664</v>
      </c>
      <c r="G294" s="32">
        <f t="shared" si="35"/>
        <v>1.4474004049886411E-3</v>
      </c>
      <c r="I294" s="48"/>
    </row>
    <row r="295" spans="1:17" x14ac:dyDescent="0.2">
      <c r="A295" s="1">
        <v>7.056</v>
      </c>
      <c r="B295" s="15">
        <v>1780.9672129999999</v>
      </c>
      <c r="C295" s="15">
        <v>174.80327869999999</v>
      </c>
      <c r="D295" s="15">
        <v>10.184370879999999</v>
      </c>
      <c r="E295" s="32">
        <f t="shared" si="34"/>
        <v>235.71717710692872</v>
      </c>
      <c r="F295" s="32">
        <f t="shared" si="39"/>
        <v>0.34452387294051262</v>
      </c>
      <c r="G295" s="32">
        <f t="shared" si="35"/>
        <v>1.4615985019378786E-3</v>
      </c>
      <c r="I295" s="48"/>
    </row>
    <row r="296" spans="1:17" s="17" customFormat="1" x14ac:dyDescent="0.2">
      <c r="A296" s="20">
        <v>7.08</v>
      </c>
      <c r="B296" s="21">
        <v>1762.5573770000001</v>
      </c>
      <c r="C296" s="21">
        <v>172.31147540000001</v>
      </c>
      <c r="D296" s="21">
        <v>10.199602710000001</v>
      </c>
      <c r="E296" s="39">
        <f t="shared" si="34"/>
        <v>235.54871753707121</v>
      </c>
      <c r="F296" s="39">
        <f t="shared" si="39"/>
        <v>0.34771031375659012</v>
      </c>
      <c r="G296" s="39">
        <f t="shared" si="35"/>
        <v>1.4761715427377212E-3</v>
      </c>
      <c r="H296" s="30"/>
      <c r="I296" s="46"/>
      <c r="J296" s="47"/>
      <c r="K296" s="25"/>
      <c r="L296" s="25"/>
      <c r="M296" s="22"/>
      <c r="N296" s="22"/>
      <c r="P296" s="33"/>
      <c r="Q296" s="18"/>
    </row>
    <row r="297" spans="1:17" x14ac:dyDescent="0.2">
      <c r="A297" s="1">
        <v>7.1040000000000001</v>
      </c>
      <c r="B297" s="15">
        <v>1744.196721</v>
      </c>
      <c r="C297" s="15">
        <v>170.62295080000001</v>
      </c>
      <c r="D297" s="15">
        <v>10.215689230000001</v>
      </c>
      <c r="E297" s="32">
        <f t="shared" si="34"/>
        <v>235.3706734115309</v>
      </c>
      <c r="F297" s="32">
        <f t="shared" si="39"/>
        <v>0.35025807222514632</v>
      </c>
      <c r="G297" s="32">
        <f t="shared" si="35"/>
        <v>1.4881126316562895E-3</v>
      </c>
      <c r="I297" s="48"/>
    </row>
    <row r="298" spans="1:17" x14ac:dyDescent="0.2">
      <c r="A298" s="1">
        <v>7.1280000000000001</v>
      </c>
      <c r="B298" s="15">
        <v>1724.1311479999999</v>
      </c>
      <c r="C298" s="15">
        <v>168.18032790000001</v>
      </c>
      <c r="D298" s="15">
        <v>10.23009592</v>
      </c>
      <c r="E298" s="32">
        <f t="shared" si="34"/>
        <v>235.21110293746727</v>
      </c>
      <c r="F298" s="32">
        <f t="shared" si="39"/>
        <v>0.35349704471630877</v>
      </c>
      <c r="G298" s="32">
        <f t="shared" si="35"/>
        <v>1.5028926793914518E-3</v>
      </c>
      <c r="I298" s="48"/>
    </row>
    <row r="299" spans="1:17" x14ac:dyDescent="0.2">
      <c r="A299" s="1">
        <v>7.1520000000000001</v>
      </c>
      <c r="B299" s="15">
        <v>1707.672131</v>
      </c>
      <c r="C299" s="15">
        <v>166.60655740000001</v>
      </c>
      <c r="D299" s="15">
        <v>10.242919690000001</v>
      </c>
      <c r="E299" s="32">
        <f t="shared" si="34"/>
        <v>235.06896819107661</v>
      </c>
      <c r="F299" s="32">
        <f t="shared" si="39"/>
        <v>0.35584241255077065</v>
      </c>
      <c r="G299" s="32">
        <f t="shared" si="35"/>
        <v>1.5137787658195826E-3</v>
      </c>
      <c r="I299" s="48"/>
    </row>
    <row r="300" spans="1:17" x14ac:dyDescent="0.2">
      <c r="A300" s="1">
        <v>7.1760000000000002</v>
      </c>
      <c r="B300" s="15">
        <v>1688.1311479999999</v>
      </c>
      <c r="C300" s="15">
        <v>164.6393443</v>
      </c>
      <c r="D300" s="15">
        <v>10.2570894</v>
      </c>
      <c r="E300" s="32">
        <f t="shared" si="34"/>
        <v>234.91180646898701</v>
      </c>
      <c r="F300" s="32">
        <f t="shared" si="39"/>
        <v>0.35871569509674361</v>
      </c>
      <c r="G300" s="32">
        <f t="shared" si="35"/>
        <v>1.527022845248526E-3</v>
      </c>
      <c r="I300" s="48"/>
    </row>
    <row r="301" spans="1:17" x14ac:dyDescent="0.2">
      <c r="A301" s="1">
        <v>7.2</v>
      </c>
      <c r="B301" s="15">
        <v>1671.0952380000001</v>
      </c>
      <c r="C301" s="15">
        <v>162.984127</v>
      </c>
      <c r="D301" s="15">
        <v>10.273488439999999</v>
      </c>
      <c r="E301" s="32">
        <f t="shared" si="34"/>
        <v>234.72977159690481</v>
      </c>
      <c r="F301" s="32">
        <f xml:space="preserve"> E301^3*SQRT(1/C301+1/B301)/((2*H$10+H$7*E301)*SQRT(11*63))</f>
        <v>0.35564337376681948</v>
      </c>
      <c r="G301" s="32">
        <f t="shared" si="35"/>
        <v>1.5151183053914285E-3</v>
      </c>
      <c r="I301" s="48"/>
    </row>
    <row r="302" spans="1:17" x14ac:dyDescent="0.2">
      <c r="A302" s="1">
        <v>7.2240000000000002</v>
      </c>
      <c r="B302" s="15">
        <v>1653.9047619999999</v>
      </c>
      <c r="C302" s="15">
        <v>160.7619048</v>
      </c>
      <c r="D302" s="15">
        <v>10.28613575</v>
      </c>
      <c r="E302" s="32">
        <f t="shared" si="34"/>
        <v>234.58927170348281</v>
      </c>
      <c r="F302" s="32">
        <f t="shared" ref="F302:F310" si="40" xml:space="preserve"> E302^3*SQRT(1/C302+1/B302)/((2*H$10+H$7*E302)*SQRT(11*63))</f>
        <v>0.35872894809432954</v>
      </c>
      <c r="G302" s="32">
        <f t="shared" si="35"/>
        <v>1.5291788302568131E-3</v>
      </c>
      <c r="I302" s="48"/>
    </row>
    <row r="303" spans="1:17" x14ac:dyDescent="0.2">
      <c r="A303" s="1">
        <v>7.2480000000000002</v>
      </c>
      <c r="B303" s="15">
        <v>1636.126984</v>
      </c>
      <c r="C303" s="15">
        <v>158.952381</v>
      </c>
      <c r="D303" s="15">
        <v>10.299957620000001</v>
      </c>
      <c r="E303" s="32">
        <f t="shared" si="34"/>
        <v>234.43561057887609</v>
      </c>
      <c r="F303" s="32">
        <f t="shared" si="40"/>
        <v>0.36152238669171954</v>
      </c>
      <c r="G303" s="32">
        <f t="shared" si="35"/>
        <v>1.5420967224178811E-3</v>
      </c>
      <c r="I303" s="48"/>
    </row>
    <row r="304" spans="1:17" x14ac:dyDescent="0.2">
      <c r="A304" s="1">
        <v>7.2720000000000002</v>
      </c>
      <c r="B304" s="15">
        <v>1618.603175</v>
      </c>
      <c r="C304" s="15">
        <v>157.31746029999999</v>
      </c>
      <c r="D304" s="15">
        <v>10.31398699</v>
      </c>
      <c r="E304" s="32">
        <f t="shared" si="34"/>
        <v>234.27951899834045</v>
      </c>
      <c r="F304" s="32">
        <f t="shared" si="40"/>
        <v>0.36419210530651597</v>
      </c>
      <c r="G304" s="32">
        <f t="shared" si="35"/>
        <v>1.5545196048874241E-3</v>
      </c>
      <c r="I304" s="48"/>
    </row>
    <row r="305" spans="1:9" x14ac:dyDescent="0.2">
      <c r="A305" s="1">
        <v>7.2960000000000003</v>
      </c>
      <c r="B305" s="15">
        <v>1601.5238099999999</v>
      </c>
      <c r="C305" s="15">
        <v>155.33333329999999</v>
      </c>
      <c r="D305" s="15">
        <v>10.33007828</v>
      </c>
      <c r="E305" s="32">
        <f t="shared" si="34"/>
        <v>234.10032895134145</v>
      </c>
      <c r="F305" s="32">
        <f t="shared" si="40"/>
        <v>0.3673978803254111</v>
      </c>
      <c r="G305" s="32">
        <f t="shared" si="35"/>
        <v>1.5694035201538566E-3</v>
      </c>
      <c r="I305" s="48"/>
    </row>
    <row r="306" spans="1:9" x14ac:dyDescent="0.2">
      <c r="A306" s="1">
        <v>7.32</v>
      </c>
      <c r="B306" s="15">
        <v>1585.603175</v>
      </c>
      <c r="C306" s="15">
        <v>152.92063490000001</v>
      </c>
      <c r="D306" s="15">
        <v>10.348467339999999</v>
      </c>
      <c r="E306" s="32">
        <f t="shared" si="34"/>
        <v>233.8953393864131</v>
      </c>
      <c r="F306" s="32">
        <f t="shared" si="40"/>
        <v>0.37126660775572334</v>
      </c>
      <c r="G306" s="32">
        <f t="shared" si="35"/>
        <v>1.5873193913554743E-3</v>
      </c>
      <c r="I306" s="48"/>
    </row>
    <row r="307" spans="1:9" x14ac:dyDescent="0.2">
      <c r="A307" s="1">
        <v>7.3440000000000003</v>
      </c>
      <c r="B307" s="15">
        <v>1568.6984130000001</v>
      </c>
      <c r="C307" s="15">
        <v>151.30158729999999</v>
      </c>
      <c r="D307" s="15">
        <v>10.36568731</v>
      </c>
      <c r="E307" s="32">
        <f t="shared" si="34"/>
        <v>233.7031709017086</v>
      </c>
      <c r="F307" s="32">
        <f t="shared" si="40"/>
        <v>0.374273885889428</v>
      </c>
      <c r="G307" s="32">
        <f t="shared" si="35"/>
        <v>1.6014925447752737E-3</v>
      </c>
      <c r="I307" s="48"/>
    </row>
    <row r="308" spans="1:9" x14ac:dyDescent="0.2">
      <c r="A308" s="1">
        <v>7.3680000000000003</v>
      </c>
      <c r="B308" s="15">
        <v>1549.7619050000001</v>
      </c>
      <c r="C308" s="15">
        <v>149.38095240000001</v>
      </c>
      <c r="D308" s="15">
        <v>10.382086770000001</v>
      </c>
      <c r="E308" s="32">
        <f t="shared" si="34"/>
        <v>233.51996336222825</v>
      </c>
      <c r="F308" s="32">
        <f t="shared" si="40"/>
        <v>0.3776567003381468</v>
      </c>
      <c r="G308" s="32">
        <f t="shared" si="35"/>
        <v>1.6172351815263799E-3</v>
      </c>
      <c r="I308" s="48"/>
    </row>
    <row r="309" spans="1:9" x14ac:dyDescent="0.2">
      <c r="A309" s="1">
        <v>7.3920000000000003</v>
      </c>
      <c r="B309" s="15">
        <v>1534.9682539999999</v>
      </c>
      <c r="C309" s="15">
        <v>147.5079365</v>
      </c>
      <c r="D309" s="15">
        <v>10.397463159999999</v>
      </c>
      <c r="E309" s="32">
        <f t="shared" si="34"/>
        <v>233.34800685042472</v>
      </c>
      <c r="F309" s="32">
        <f t="shared" si="40"/>
        <v>0.38094633831454983</v>
      </c>
      <c r="G309" s="32">
        <f t="shared" si="35"/>
        <v>1.6325245004502444E-3</v>
      </c>
      <c r="I309" s="48"/>
    </row>
    <row r="310" spans="1:9" x14ac:dyDescent="0.2">
      <c r="A310" s="1">
        <v>7.4160000000000004</v>
      </c>
      <c r="B310" s="15">
        <v>1518</v>
      </c>
      <c r="C310" s="15">
        <v>145.58730159999999</v>
      </c>
      <c r="D310" s="15">
        <v>10.41673224</v>
      </c>
      <c r="E310" s="32">
        <f t="shared" si="34"/>
        <v>233.13226716412103</v>
      </c>
      <c r="F310" s="32">
        <f t="shared" si="40"/>
        <v>0.38463169204087899</v>
      </c>
      <c r="G310" s="32">
        <f t="shared" si="35"/>
        <v>1.6498432272788091E-3</v>
      </c>
      <c r="I310" s="48"/>
    </row>
    <row r="311" spans="1:9" x14ac:dyDescent="0.2">
      <c r="A311" s="1">
        <v>7.44</v>
      </c>
      <c r="B311" s="15">
        <v>1504.5076919999999</v>
      </c>
      <c r="C311" s="15">
        <v>143.8923077</v>
      </c>
      <c r="D311" s="15">
        <v>10.435301129999999</v>
      </c>
      <c r="E311" s="32">
        <f t="shared" si="34"/>
        <v>232.92409524629929</v>
      </c>
      <c r="F311" s="32">
        <f xml:space="preserve"> E311^3*SQRT(1/C311+1/B311)/((2*H$10+H$7*E311)*SQRT(11*65))</f>
        <v>0.38202109332258177</v>
      </c>
      <c r="G311" s="32">
        <f t="shared" si="35"/>
        <v>1.6401098088139998E-3</v>
      </c>
      <c r="I311" s="48"/>
    </row>
    <row r="312" spans="1:9" x14ac:dyDescent="0.2">
      <c r="A312" s="1">
        <v>7.4640000000000004</v>
      </c>
      <c r="B312" s="15">
        <v>1487.3384619999999</v>
      </c>
      <c r="C312" s="15">
        <v>142.43076919999999</v>
      </c>
      <c r="D312" s="15">
        <v>10.45031539</v>
      </c>
      <c r="E312" s="32">
        <f t="shared" si="34"/>
        <v>232.755572849033</v>
      </c>
      <c r="F312" s="32">
        <f t="shared" ref="F312:F320" si="41" xml:space="preserve"> E312^3*SQRT(1/C312+1/B312)/((2*H$10+H$7*E312)*SQRT(11*65))</f>
        <v>0.38496542313385151</v>
      </c>
      <c r="G312" s="32">
        <f t="shared" si="35"/>
        <v>1.6539471791016706E-3</v>
      </c>
      <c r="I312" s="48"/>
    </row>
    <row r="313" spans="1:9" x14ac:dyDescent="0.2">
      <c r="A313" s="1">
        <v>7.4880000000000004</v>
      </c>
      <c r="B313" s="15">
        <v>1471.2</v>
      </c>
      <c r="C313" s="15">
        <v>140.53846150000001</v>
      </c>
      <c r="D313" s="15">
        <v>10.468815859999999</v>
      </c>
      <c r="E313" s="32">
        <f t="shared" si="34"/>
        <v>232.54766683706535</v>
      </c>
      <c r="F313" s="32">
        <f t="shared" si="41"/>
        <v>0.38872330711728531</v>
      </c>
      <c r="G313" s="32">
        <f t="shared" si="35"/>
        <v>1.6715854964463887E-3</v>
      </c>
      <c r="I313" s="48"/>
    </row>
    <row r="314" spans="1:9" x14ac:dyDescent="0.2">
      <c r="A314" s="1">
        <v>7.5119999999999996</v>
      </c>
      <c r="B314" s="15">
        <v>1454.907692</v>
      </c>
      <c r="C314" s="15">
        <v>139.06153850000001</v>
      </c>
      <c r="D314" s="15">
        <v>10.48516506</v>
      </c>
      <c r="E314" s="32">
        <f t="shared" si="34"/>
        <v>232.36369693672793</v>
      </c>
      <c r="F314" s="32">
        <f t="shared" si="41"/>
        <v>0.39188756014407955</v>
      </c>
      <c r="G314" s="32">
        <f t="shared" si="35"/>
        <v>1.686526618875364E-3</v>
      </c>
      <c r="I314" s="48"/>
    </row>
    <row r="315" spans="1:9" x14ac:dyDescent="0.2">
      <c r="A315" s="1">
        <v>7.5359999999999996</v>
      </c>
      <c r="B315" s="15">
        <v>1438.6</v>
      </c>
      <c r="C315" s="15">
        <v>137</v>
      </c>
      <c r="D315" s="15">
        <v>10.50165732</v>
      </c>
      <c r="E315" s="32">
        <f t="shared" si="34"/>
        <v>232.17788317761142</v>
      </c>
      <c r="F315" s="32">
        <f t="shared" si="41"/>
        <v>0.39589009603143299</v>
      </c>
      <c r="G315" s="32">
        <f t="shared" si="35"/>
        <v>1.7051154511930192E-3</v>
      </c>
      <c r="I315" s="48"/>
    </row>
    <row r="316" spans="1:9" x14ac:dyDescent="0.2">
      <c r="A316" s="1">
        <v>7.56</v>
      </c>
      <c r="B316" s="15">
        <v>1422.6923079999999</v>
      </c>
      <c r="C316" s="15">
        <v>135.30769230000001</v>
      </c>
      <c r="D316" s="15">
        <v>10.519361140000001</v>
      </c>
      <c r="E316" s="32">
        <f t="shared" si="34"/>
        <v>231.97815040491113</v>
      </c>
      <c r="F316" s="32">
        <f t="shared" si="41"/>
        <v>0.39957058381514582</v>
      </c>
      <c r="G316" s="32">
        <f t="shared" si="35"/>
        <v>1.7224492182462312E-3</v>
      </c>
      <c r="I316" s="48"/>
    </row>
    <row r="317" spans="1:9" x14ac:dyDescent="0.2">
      <c r="A317" s="1">
        <v>7.5839999999999996</v>
      </c>
      <c r="B317" s="15">
        <v>1407.9846150000001</v>
      </c>
      <c r="C317" s="15">
        <v>133.66153850000001</v>
      </c>
      <c r="D317" s="15">
        <v>10.534457789999999</v>
      </c>
      <c r="E317" s="32">
        <f t="shared" si="34"/>
        <v>231.80760595106722</v>
      </c>
      <c r="F317" s="32">
        <f t="shared" si="41"/>
        <v>0.40306503450725295</v>
      </c>
      <c r="G317" s="32">
        <f t="shared" si="35"/>
        <v>1.7387912396297162E-3</v>
      </c>
      <c r="I317" s="48"/>
    </row>
    <row r="318" spans="1:9" x14ac:dyDescent="0.2">
      <c r="A318" s="1">
        <v>7.6079999999999997</v>
      </c>
      <c r="B318" s="15">
        <v>1392.676923</v>
      </c>
      <c r="C318" s="15">
        <v>131.7384615</v>
      </c>
      <c r="D318" s="15">
        <v>10.55016372</v>
      </c>
      <c r="E318" s="32">
        <f t="shared" si="34"/>
        <v>231.62995260921647</v>
      </c>
      <c r="F318" s="32">
        <f t="shared" si="41"/>
        <v>0.40707284852992787</v>
      </c>
      <c r="G318" s="32">
        <f t="shared" si="35"/>
        <v>1.7574274999602559E-3</v>
      </c>
      <c r="I318" s="48"/>
    </row>
    <row r="319" spans="1:9" x14ac:dyDescent="0.2">
      <c r="A319" s="1">
        <v>7.6319999999999997</v>
      </c>
      <c r="B319" s="15">
        <v>1377.4307690000001</v>
      </c>
      <c r="C319" s="15">
        <v>130.5076923</v>
      </c>
      <c r="D319" s="15">
        <v>10.56607284</v>
      </c>
      <c r="E319" s="32">
        <f t="shared" si="34"/>
        <v>231.44976030279861</v>
      </c>
      <c r="F319" s="32">
        <f t="shared" si="41"/>
        <v>0.41019092098473259</v>
      </c>
      <c r="G319" s="32">
        <f t="shared" si="35"/>
        <v>1.7722676422221929E-3</v>
      </c>
      <c r="I319" s="48"/>
    </row>
    <row r="320" spans="1:9" x14ac:dyDescent="0.2">
      <c r="A320" s="1">
        <v>7.6559999999999997</v>
      </c>
      <c r="B320" s="15">
        <v>1362.030769</v>
      </c>
      <c r="C320" s="15">
        <v>128.64615380000001</v>
      </c>
      <c r="D320" s="15">
        <v>10.58311307</v>
      </c>
      <c r="E320" s="32">
        <f t="shared" si="34"/>
        <v>231.25648124155302</v>
      </c>
      <c r="F320" s="32">
        <f t="shared" si="41"/>
        <v>0.41437638387447534</v>
      </c>
      <c r="G320" s="32">
        <f t="shared" si="35"/>
        <v>1.7918476561167129E-3</v>
      </c>
      <c r="I320" s="48"/>
    </row>
    <row r="321" spans="1:9" x14ac:dyDescent="0.2">
      <c r="A321" s="1">
        <v>7.68</v>
      </c>
      <c r="B321" s="15">
        <v>1349.4029849999999</v>
      </c>
      <c r="C321" s="15">
        <v>127.04477610000001</v>
      </c>
      <c r="D321" s="15">
        <v>10.59406514</v>
      </c>
      <c r="E321" s="32">
        <f t="shared" si="34"/>
        <v>231.13210344992399</v>
      </c>
      <c r="F321" s="32">
        <f xml:space="preserve"> E321^3*SQRT(1/C321+1/B321)/((2*H$10+H$7*E321)*SQRT(11*67))</f>
        <v>0.4114796435228294</v>
      </c>
      <c r="G321" s="32">
        <f t="shared" si="35"/>
        <v>1.7802790585167614E-3</v>
      </c>
      <c r="I321" s="48"/>
    </row>
    <row r="322" spans="1:9" x14ac:dyDescent="0.2">
      <c r="A322" s="1">
        <v>7.7039999999999997</v>
      </c>
      <c r="B322" s="15">
        <v>1334.8656719999999</v>
      </c>
      <c r="C322" s="15">
        <v>125.6716418</v>
      </c>
      <c r="D322" s="15">
        <v>10.60502054</v>
      </c>
      <c r="E322" s="32">
        <f t="shared" si="34"/>
        <v>231.00756505832055</v>
      </c>
      <c r="F322" s="32">
        <f t="shared" ref="F322:F330" si="42" xml:space="preserve"> E322^3*SQRT(1/C322+1/B322)/((2*H$10+H$7*E322)*SQRT(11*67))</f>
        <v>0.41456069939717954</v>
      </c>
      <c r="G322" s="32">
        <f t="shared" si="35"/>
        <v>1.7945762914410135E-3</v>
      </c>
      <c r="I322" s="48"/>
    </row>
    <row r="323" spans="1:9" x14ac:dyDescent="0.2">
      <c r="A323" s="1">
        <v>7.7279999999999998</v>
      </c>
      <c r="B323" s="15">
        <v>1319.1492539999999</v>
      </c>
      <c r="C323" s="15">
        <v>124.26865669999999</v>
      </c>
      <c r="D323" s="15">
        <v>10.613827519999999</v>
      </c>
      <c r="E323" s="32">
        <f t="shared" ref="E323:E386" si="43" xml:space="preserve"> (2*H$10)/(-H$7+SQRT((H$7)^2+4*H$10*(LN(D323)-H$4)))</f>
        <v>230.90735896642394</v>
      </c>
      <c r="F323" s="32">
        <f t="shared" si="42"/>
        <v>0.41758994950215855</v>
      </c>
      <c r="G323" s="32">
        <f t="shared" si="35"/>
        <v>1.8084739757596032E-3</v>
      </c>
      <c r="I323" s="48"/>
    </row>
    <row r="324" spans="1:9" x14ac:dyDescent="0.2">
      <c r="A324" s="1">
        <v>7.7519999999999998</v>
      </c>
      <c r="B324" s="15">
        <v>1305.7910449999999</v>
      </c>
      <c r="C324" s="15">
        <v>122.6865672</v>
      </c>
      <c r="D324" s="15">
        <v>10.62091285</v>
      </c>
      <c r="E324" s="32">
        <f t="shared" si="43"/>
        <v>230.82668256171499</v>
      </c>
      <c r="F324" s="32">
        <f t="shared" si="42"/>
        <v>0.42078413600166842</v>
      </c>
      <c r="G324" s="32">
        <f t="shared" si="35"/>
        <v>1.8229440865839479E-3</v>
      </c>
      <c r="I324" s="48"/>
    </row>
    <row r="325" spans="1:9" x14ac:dyDescent="0.2">
      <c r="A325" s="1">
        <v>7.7759999999999998</v>
      </c>
      <c r="B325" s="15">
        <v>1292.1194029999999</v>
      </c>
      <c r="C325" s="15">
        <v>121.3283582</v>
      </c>
      <c r="D325" s="15">
        <v>10.62749107</v>
      </c>
      <c r="E325" s="32">
        <f t="shared" si="43"/>
        <v>230.75173244347005</v>
      </c>
      <c r="F325" s="32">
        <f t="shared" si="42"/>
        <v>0.42364566901877282</v>
      </c>
      <c r="G325" s="32">
        <f t="shared" ref="G325:G388" si="44" xml:space="preserve"> F325/E325</f>
        <v>1.8359371109924745E-3</v>
      </c>
      <c r="I325" s="48"/>
    </row>
    <row r="326" spans="1:9" x14ac:dyDescent="0.2">
      <c r="A326" s="1">
        <v>7.8</v>
      </c>
      <c r="B326" s="15">
        <v>1278.5074629999999</v>
      </c>
      <c r="C326" s="15">
        <v>120.3731343</v>
      </c>
      <c r="D326" s="15">
        <v>10.63263976</v>
      </c>
      <c r="E326" s="32">
        <f t="shared" si="43"/>
        <v>230.69303746765394</v>
      </c>
      <c r="F326" s="32">
        <f t="shared" si="42"/>
        <v>0.42578612628558249</v>
      </c>
      <c r="G326" s="32">
        <f t="shared" si="44"/>
        <v>1.8456826047265646E-3</v>
      </c>
      <c r="I326" s="48"/>
    </row>
    <row r="327" spans="1:9" x14ac:dyDescent="0.2">
      <c r="A327" s="1">
        <v>7.8239999999999998</v>
      </c>
      <c r="B327" s="15">
        <v>1265.0895519999999</v>
      </c>
      <c r="C327" s="15">
        <v>118.95522389999999</v>
      </c>
      <c r="D327" s="15">
        <v>10.63613239</v>
      </c>
      <c r="E327" s="32">
        <f t="shared" si="43"/>
        <v>230.65320519661114</v>
      </c>
      <c r="F327" s="32">
        <f t="shared" si="42"/>
        <v>0.42857566955888471</v>
      </c>
      <c r="G327" s="32">
        <f t="shared" si="44"/>
        <v>1.8580954433022618E-3</v>
      </c>
      <c r="I327" s="48"/>
    </row>
    <row r="328" spans="1:9" x14ac:dyDescent="0.2">
      <c r="A328" s="1">
        <v>7.8479999999999999</v>
      </c>
      <c r="B328" s="15">
        <v>1251.5820900000001</v>
      </c>
      <c r="C328" s="15">
        <v>117.73134330000001</v>
      </c>
      <c r="D328" s="15">
        <v>10.642420789999999</v>
      </c>
      <c r="E328" s="32">
        <f t="shared" si="43"/>
        <v>230.58145453861323</v>
      </c>
      <c r="F328" s="32">
        <f t="shared" si="42"/>
        <v>0.43131978614150679</v>
      </c>
      <c r="G328" s="32">
        <f t="shared" si="44"/>
        <v>1.8705744874606897E-3</v>
      </c>
      <c r="I328" s="48"/>
    </row>
    <row r="329" spans="1:9" x14ac:dyDescent="0.2">
      <c r="A329" s="1">
        <v>7.8719999999999999</v>
      </c>
      <c r="B329" s="15">
        <v>1238.358209</v>
      </c>
      <c r="C329" s="15">
        <v>116.2835821</v>
      </c>
      <c r="D329" s="15">
        <v>10.651923010000001</v>
      </c>
      <c r="E329" s="32">
        <f t="shared" si="43"/>
        <v>230.47295150284214</v>
      </c>
      <c r="F329" s="32">
        <f t="shared" si="42"/>
        <v>0.4347520625196224</v>
      </c>
      <c r="G329" s="32">
        <f t="shared" si="44"/>
        <v>1.8863474420088777E-3</v>
      </c>
      <c r="I329" s="48"/>
    </row>
    <row r="330" spans="1:9" x14ac:dyDescent="0.2">
      <c r="A330" s="1">
        <v>7.8959999999999999</v>
      </c>
      <c r="B330" s="15">
        <v>1225.567164</v>
      </c>
      <c r="C330" s="15">
        <v>115.3283582</v>
      </c>
      <c r="D330" s="15">
        <v>10.662351409999999</v>
      </c>
      <c r="E330" s="32">
        <f t="shared" si="43"/>
        <v>230.35375665423774</v>
      </c>
      <c r="F330" s="32">
        <f t="shared" si="42"/>
        <v>0.43746495491501114</v>
      </c>
      <c r="G330" s="32">
        <f t="shared" si="44"/>
        <v>1.8991005888896722E-3</v>
      </c>
      <c r="I330" s="48"/>
    </row>
    <row r="331" spans="1:9" x14ac:dyDescent="0.2">
      <c r="A331" s="1">
        <v>7.92</v>
      </c>
      <c r="B331" s="15">
        <v>1214.3478259999999</v>
      </c>
      <c r="C331" s="15">
        <v>114.0869565</v>
      </c>
      <c r="D331" s="15">
        <v>10.675554910000001</v>
      </c>
      <c r="E331" s="32">
        <f t="shared" si="43"/>
        <v>230.20266579622967</v>
      </c>
      <c r="F331" s="32">
        <f xml:space="preserve"> E331^3*SQRT(1/C331+1/B331)/((2*H$10+H$7*E331)*SQRT(11*69))</f>
        <v>0.43449711545353847</v>
      </c>
      <c r="G331" s="32">
        <f t="shared" si="44"/>
        <v>1.8874547518843495E-3</v>
      </c>
      <c r="I331" s="48"/>
    </row>
    <row r="332" spans="1:9" x14ac:dyDescent="0.2">
      <c r="A332" s="1">
        <v>7.944</v>
      </c>
      <c r="B332" s="15">
        <v>1201.478261</v>
      </c>
      <c r="C332" s="15">
        <v>112.7101449</v>
      </c>
      <c r="D332" s="15">
        <v>10.69153251</v>
      </c>
      <c r="E332" s="32">
        <f t="shared" si="43"/>
        <v>230.0195603937467</v>
      </c>
      <c r="F332" s="32">
        <f t="shared" ref="F332:F340" si="45" xml:space="preserve"> E332^3*SQRT(1/C332+1/B332)/((2*H$10+H$7*E332)*SQRT(11*69))</f>
        <v>0.43848364197957346</v>
      </c>
      <c r="G332" s="32">
        <f t="shared" si="44"/>
        <v>1.906288496634715E-3</v>
      </c>
      <c r="I332" s="48"/>
    </row>
    <row r="333" spans="1:9" x14ac:dyDescent="0.2">
      <c r="A333" s="1">
        <v>7.968</v>
      </c>
      <c r="B333" s="15">
        <v>1189.4927540000001</v>
      </c>
      <c r="C333" s="15">
        <v>111.26086960000001</v>
      </c>
      <c r="D333" s="15">
        <v>10.706084130000001</v>
      </c>
      <c r="E333" s="32">
        <f t="shared" si="43"/>
        <v>229.85253419733777</v>
      </c>
      <c r="F333" s="32">
        <f t="shared" si="45"/>
        <v>0.44254637216758586</v>
      </c>
      <c r="G333" s="32">
        <f t="shared" si="44"/>
        <v>1.9253491100848239E-3</v>
      </c>
      <c r="I333" s="48"/>
    </row>
    <row r="334" spans="1:9" x14ac:dyDescent="0.2">
      <c r="A334" s="1">
        <v>7.992</v>
      </c>
      <c r="B334" s="15">
        <v>1177.7826090000001</v>
      </c>
      <c r="C334" s="15">
        <v>109.8695652</v>
      </c>
      <c r="D334" s="15">
        <v>10.72092196</v>
      </c>
      <c r="E334" s="32">
        <f t="shared" si="43"/>
        <v>229.68195914477619</v>
      </c>
      <c r="F334" s="32">
        <f t="shared" si="45"/>
        <v>0.44660964339551179</v>
      </c>
      <c r="G334" s="32">
        <f t="shared" si="44"/>
        <v>1.944469844555788E-3</v>
      </c>
      <c r="I334" s="48"/>
    </row>
    <row r="335" spans="1:9" x14ac:dyDescent="0.2">
      <c r="A335" s="1">
        <v>8.016</v>
      </c>
      <c r="B335" s="15">
        <v>1166.231884</v>
      </c>
      <c r="C335" s="15">
        <v>108.4057971</v>
      </c>
      <c r="D335" s="15">
        <v>10.731599900000001</v>
      </c>
      <c r="E335" s="32">
        <f t="shared" si="43"/>
        <v>229.55903799952765</v>
      </c>
      <c r="F335" s="32">
        <f t="shared" si="45"/>
        <v>0.45051454832201415</v>
      </c>
      <c r="G335" s="32">
        <f t="shared" si="44"/>
        <v>1.9625215031740164E-3</v>
      </c>
      <c r="I335" s="48"/>
    </row>
    <row r="336" spans="1:9" x14ac:dyDescent="0.2">
      <c r="A336" s="1">
        <v>8.0399999999999991</v>
      </c>
      <c r="B336" s="15">
        <v>1153.971014</v>
      </c>
      <c r="C336" s="15">
        <v>106.8985507</v>
      </c>
      <c r="D336" s="15">
        <v>10.74475595</v>
      </c>
      <c r="E336" s="32">
        <f t="shared" si="43"/>
        <v>229.40739257804918</v>
      </c>
      <c r="F336" s="32">
        <f t="shared" si="45"/>
        <v>0.45482694172280552</v>
      </c>
      <c r="G336" s="32">
        <f t="shared" si="44"/>
        <v>1.9826167614370315E-3</v>
      </c>
      <c r="I336" s="48"/>
    </row>
    <row r="337" spans="1:9" x14ac:dyDescent="0.2">
      <c r="A337" s="1">
        <v>8.0640000000000001</v>
      </c>
      <c r="B337" s="15">
        <v>1141.3478259999999</v>
      </c>
      <c r="C337" s="15">
        <v>105.7101449</v>
      </c>
      <c r="D337" s="15">
        <v>10.761837890000001</v>
      </c>
      <c r="E337" s="32">
        <f t="shared" si="43"/>
        <v>229.21016360839943</v>
      </c>
      <c r="F337" s="32">
        <f t="shared" si="45"/>
        <v>0.45897901392680629</v>
      </c>
      <c r="G337" s="32">
        <f t="shared" si="44"/>
        <v>2.0024374430051973E-3</v>
      </c>
      <c r="I337" s="48"/>
    </row>
    <row r="338" spans="1:9" x14ac:dyDescent="0.2">
      <c r="A338" s="1">
        <v>8.0879999999999992</v>
      </c>
      <c r="B338" s="15">
        <v>1130.666667</v>
      </c>
      <c r="C338" s="15">
        <v>104.73913039999999</v>
      </c>
      <c r="D338" s="15">
        <v>10.783086490000001</v>
      </c>
      <c r="E338" s="32">
        <f t="shared" si="43"/>
        <v>228.96429081210454</v>
      </c>
      <c r="F338" s="32">
        <f t="shared" si="45"/>
        <v>0.46314725058367451</v>
      </c>
      <c r="G338" s="32">
        <f t="shared" si="44"/>
        <v>2.0227925015772353E-3</v>
      </c>
      <c r="I338" s="48"/>
    </row>
    <row r="339" spans="1:9" x14ac:dyDescent="0.2">
      <c r="A339" s="1">
        <v>8.1120000000000001</v>
      </c>
      <c r="B339" s="15">
        <v>1119.608696</v>
      </c>
      <c r="C339" s="15">
        <v>103.7246377</v>
      </c>
      <c r="D339" s="15">
        <v>10.80429303</v>
      </c>
      <c r="E339" s="32">
        <f t="shared" si="43"/>
        <v>228.7182955841626</v>
      </c>
      <c r="F339" s="32">
        <f t="shared" si="45"/>
        <v>0.46749671992139408</v>
      </c>
      <c r="G339" s="32">
        <f t="shared" si="44"/>
        <v>2.0439848011606357E-3</v>
      </c>
      <c r="I339" s="48"/>
    </row>
    <row r="340" spans="1:9" x14ac:dyDescent="0.2">
      <c r="A340" s="1">
        <v>8.1359999999999992</v>
      </c>
      <c r="B340" s="15">
        <v>1108.681159</v>
      </c>
      <c r="C340" s="15">
        <v>102.9710145</v>
      </c>
      <c r="D340" s="15">
        <v>10.82742217</v>
      </c>
      <c r="E340" s="32">
        <f t="shared" si="43"/>
        <v>228.44928213000148</v>
      </c>
      <c r="F340" s="32">
        <f t="shared" si="45"/>
        <v>0.47158778760323611</v>
      </c>
      <c r="G340" s="32">
        <f t="shared" si="44"/>
        <v>2.0642997132942361E-3</v>
      </c>
      <c r="I340" s="48"/>
    </row>
    <row r="341" spans="1:9" x14ac:dyDescent="0.2">
      <c r="A341" s="1">
        <v>8.16</v>
      </c>
      <c r="B341" s="15">
        <v>1100.0563380000001</v>
      </c>
      <c r="C341" s="15">
        <v>102.1267606</v>
      </c>
      <c r="D341" s="15">
        <v>10.853282950000001</v>
      </c>
      <c r="E341" s="32">
        <f t="shared" si="43"/>
        <v>228.14758190396191</v>
      </c>
      <c r="F341" s="32">
        <f xml:space="preserve"> E341^3*SQRT(1/C341+1/B341)/((2*H$10+H$7*E341)*SQRT(11*71))</f>
        <v>0.46944979764233491</v>
      </c>
      <c r="G341" s="32">
        <f t="shared" si="44"/>
        <v>2.0576584407541454E-3</v>
      </c>
      <c r="I341" s="48"/>
    </row>
    <row r="342" spans="1:9" x14ac:dyDescent="0.2">
      <c r="A342" s="1">
        <v>8.1839999999999993</v>
      </c>
      <c r="B342" s="15">
        <v>1089.4507040000001</v>
      </c>
      <c r="C342" s="15">
        <v>100.5774648</v>
      </c>
      <c r="D342" s="15">
        <v>10.875672639999999</v>
      </c>
      <c r="E342" s="32">
        <f t="shared" si="43"/>
        <v>227.88556878814887</v>
      </c>
      <c r="F342" s="32">
        <f t="shared" ref="F342:F350" si="46" xml:space="preserve"> E342^3*SQRT(1/C342+1/B342)/((2*H$10+H$7*E342)*SQRT(11*71))</f>
        <v>0.47529737129392452</v>
      </c>
      <c r="G342" s="32">
        <f t="shared" si="44"/>
        <v>2.0856843801977608E-3</v>
      </c>
      <c r="I342" s="48"/>
    </row>
    <row r="343" spans="1:9" x14ac:dyDescent="0.2">
      <c r="A343" s="1">
        <v>8.2080000000000002</v>
      </c>
      <c r="B343" s="15">
        <v>1078.9295770000001</v>
      </c>
      <c r="C343" s="15">
        <v>99.042253520000003</v>
      </c>
      <c r="D343" s="15">
        <v>10.90089847</v>
      </c>
      <c r="E343" s="32">
        <f t="shared" si="43"/>
        <v>227.58943560521951</v>
      </c>
      <c r="F343" s="32">
        <f t="shared" si="46"/>
        <v>0.48159060639826179</v>
      </c>
      <c r="G343" s="32">
        <f t="shared" si="44"/>
        <v>2.1160499173328812E-3</v>
      </c>
      <c r="I343" s="48"/>
    </row>
    <row r="344" spans="1:9" x14ac:dyDescent="0.2">
      <c r="A344" s="1">
        <v>8.2319999999999993</v>
      </c>
      <c r="B344" s="15">
        <v>1067.042254</v>
      </c>
      <c r="C344" s="15">
        <v>97.676056340000002</v>
      </c>
      <c r="D344" s="15">
        <v>10.92754579</v>
      </c>
      <c r="E344" s="32">
        <f t="shared" si="43"/>
        <v>227.27550543484406</v>
      </c>
      <c r="F344" s="32">
        <f t="shared" si="46"/>
        <v>0.48787658534795114</v>
      </c>
      <c r="G344" s="32">
        <f t="shared" si="44"/>
        <v>2.1466307353029596E-3</v>
      </c>
      <c r="I344" s="48"/>
    </row>
    <row r="345" spans="1:9" x14ac:dyDescent="0.2">
      <c r="A345" s="1">
        <v>8.2560000000000002</v>
      </c>
      <c r="B345" s="15">
        <v>1056.309859</v>
      </c>
      <c r="C345" s="15">
        <v>96.253521129999996</v>
      </c>
      <c r="D345" s="15">
        <v>10.956969750000001</v>
      </c>
      <c r="E345" s="32">
        <f t="shared" si="43"/>
        <v>226.92748645718208</v>
      </c>
      <c r="F345" s="32">
        <f t="shared" si="46"/>
        <v>0.49478988404734869</v>
      </c>
      <c r="G345" s="32">
        <f t="shared" si="44"/>
        <v>2.1803876285418971E-3</v>
      </c>
      <c r="I345" s="48"/>
    </row>
    <row r="346" spans="1:9" x14ac:dyDescent="0.2">
      <c r="A346" s="1">
        <v>8.2799999999999994</v>
      </c>
      <c r="B346" s="15">
        <v>1046.8591550000001</v>
      </c>
      <c r="C346" s="15">
        <v>94.802816899999996</v>
      </c>
      <c r="D346" s="15">
        <v>10.98883887</v>
      </c>
      <c r="E346" s="32">
        <f t="shared" si="43"/>
        <v>226.54884528007281</v>
      </c>
      <c r="F346" s="32">
        <f t="shared" si="46"/>
        <v>0.50227539181243319</v>
      </c>
      <c r="G346" s="32">
        <f t="shared" si="44"/>
        <v>2.2170732814439697E-3</v>
      </c>
      <c r="I346" s="48"/>
    </row>
    <row r="347" spans="1:9" x14ac:dyDescent="0.2">
      <c r="A347" s="1">
        <v>8.3040000000000003</v>
      </c>
      <c r="B347" s="15">
        <v>1035.5492959999999</v>
      </c>
      <c r="C347" s="15">
        <v>93.788732390000007</v>
      </c>
      <c r="D347" s="15">
        <v>11.02294884</v>
      </c>
      <c r="E347" s="32">
        <f t="shared" si="43"/>
        <v>226.14152737718777</v>
      </c>
      <c r="F347" s="32">
        <f t="shared" si="46"/>
        <v>0.50926324061566886</v>
      </c>
      <c r="G347" s="32">
        <f t="shared" si="44"/>
        <v>2.2519669276234015E-3</v>
      </c>
      <c r="I347" s="48"/>
    </row>
    <row r="348" spans="1:9" x14ac:dyDescent="0.2">
      <c r="A348" s="1">
        <v>8.3279999999999994</v>
      </c>
      <c r="B348" s="15">
        <v>1024.6197179999999</v>
      </c>
      <c r="C348" s="15">
        <v>92.521126760000001</v>
      </c>
      <c r="D348" s="15">
        <v>11.054889579999999</v>
      </c>
      <c r="E348" s="32">
        <f t="shared" si="43"/>
        <v>225.75809491982295</v>
      </c>
      <c r="F348" s="32">
        <f t="shared" si="46"/>
        <v>0.51685022853462248</v>
      </c>
      <c r="G348" s="32">
        <f t="shared" si="44"/>
        <v>2.2893984320614493E-3</v>
      </c>
      <c r="I348" s="48"/>
    </row>
    <row r="349" spans="1:9" x14ac:dyDescent="0.2">
      <c r="A349" s="1">
        <v>8.3520000000000003</v>
      </c>
      <c r="B349" s="15">
        <v>1014.647887</v>
      </c>
      <c r="C349" s="15">
        <v>91.507042249999998</v>
      </c>
      <c r="D349" s="15">
        <v>11.08585107</v>
      </c>
      <c r="E349" s="32">
        <f t="shared" si="43"/>
        <v>225.38446484102369</v>
      </c>
      <c r="F349" s="32">
        <f t="shared" si="46"/>
        <v>0.52388647876617456</v>
      </c>
      <c r="G349" s="32">
        <f t="shared" si="44"/>
        <v>2.3244125505087546E-3</v>
      </c>
      <c r="I349" s="48"/>
    </row>
    <row r="350" spans="1:9" x14ac:dyDescent="0.2">
      <c r="A350" s="1">
        <v>8.3759999999999994</v>
      </c>
      <c r="B350" s="15">
        <v>1004.352113</v>
      </c>
      <c r="C350" s="15">
        <v>90.338028170000001</v>
      </c>
      <c r="D350" s="15">
        <v>11.117138089999999</v>
      </c>
      <c r="E350" s="32">
        <f t="shared" si="43"/>
        <v>225.00486112642045</v>
      </c>
      <c r="F350" s="32">
        <f t="shared" si="46"/>
        <v>0.53163295751727835</v>
      </c>
      <c r="G350" s="32">
        <f t="shared" si="44"/>
        <v>2.3627620970312142E-3</v>
      </c>
      <c r="I350" s="48"/>
    </row>
    <row r="351" spans="1:9" x14ac:dyDescent="0.2">
      <c r="A351" s="1">
        <v>8.4</v>
      </c>
      <c r="B351" s="15">
        <v>995.54794519999996</v>
      </c>
      <c r="C351" s="15">
        <v>89.547945209999995</v>
      </c>
      <c r="D351" s="15">
        <v>11.14804097</v>
      </c>
      <c r="E351" s="32">
        <f t="shared" si="43"/>
        <v>224.62780502096945</v>
      </c>
      <c r="F351" s="32">
        <f xml:space="preserve"> E351^3*SQRT(1/C351+1/B351)/((2*H$10+H$7*E351)*SQRT(11*73))</f>
        <v>0.53109027066993086</v>
      </c>
      <c r="G351" s="32">
        <f t="shared" si="44"/>
        <v>2.3643122480778928E-3</v>
      </c>
      <c r="I351" s="48"/>
    </row>
    <row r="352" spans="1:9" x14ac:dyDescent="0.2">
      <c r="A352" s="1">
        <v>8.4239999999999995</v>
      </c>
      <c r="B352" s="15">
        <v>984.72602740000002</v>
      </c>
      <c r="C352" s="15">
        <v>88.342465750000002</v>
      </c>
      <c r="D352" s="15">
        <v>11.17318186</v>
      </c>
      <c r="E352" s="32">
        <f t="shared" si="43"/>
        <v>224.31943497546746</v>
      </c>
      <c r="F352" s="32">
        <f t="shared" ref="F352:F360" si="47" xml:space="preserve"> E352^3*SQRT(1/C352+1/B352)/((2*H$10+H$7*E352)*SQRT(11*73))</f>
        <v>0.53843297704226856</v>
      </c>
      <c r="G352" s="32">
        <f t="shared" si="44"/>
        <v>2.4002957082214205E-3</v>
      </c>
      <c r="I352" s="48"/>
    </row>
    <row r="353" spans="1:9" x14ac:dyDescent="0.2">
      <c r="A353" s="1">
        <v>8.4480000000000004</v>
      </c>
      <c r="B353" s="15">
        <v>974.4794521</v>
      </c>
      <c r="C353" s="15">
        <v>87.136986300000004</v>
      </c>
      <c r="D353" s="15">
        <v>11.195533599999999</v>
      </c>
      <c r="E353" s="32">
        <f t="shared" si="43"/>
        <v>224.0440081324569</v>
      </c>
      <c r="F353" s="32">
        <f t="shared" si="47"/>
        <v>0.54555741936756152</v>
      </c>
      <c r="G353" s="32">
        <f t="shared" si="44"/>
        <v>2.4350457926329496E-3</v>
      </c>
      <c r="I353" s="48"/>
    </row>
    <row r="354" spans="1:9" x14ac:dyDescent="0.2">
      <c r="A354" s="1">
        <v>8.4719999999999995</v>
      </c>
      <c r="B354" s="15">
        <v>964.60273970000003</v>
      </c>
      <c r="C354" s="15">
        <v>85.863013699999996</v>
      </c>
      <c r="D354" s="15">
        <v>11.217504290000001</v>
      </c>
      <c r="E354" s="32">
        <f t="shared" si="43"/>
        <v>223.77207248736926</v>
      </c>
      <c r="F354" s="32">
        <f t="shared" si="47"/>
        <v>0.55302964454535286</v>
      </c>
      <c r="G354" s="32">
        <f t="shared" si="44"/>
        <v>2.4713970711272223E-3</v>
      </c>
      <c r="I354" s="48"/>
    </row>
    <row r="355" spans="1:9" x14ac:dyDescent="0.2">
      <c r="A355" s="1">
        <v>8.4960000000000004</v>
      </c>
      <c r="B355" s="15">
        <v>955.65753419999999</v>
      </c>
      <c r="C355" s="15">
        <v>84.808219179999995</v>
      </c>
      <c r="D355" s="15">
        <v>11.23716939</v>
      </c>
      <c r="E355" s="32">
        <f t="shared" si="43"/>
        <v>223.52762763261984</v>
      </c>
      <c r="F355" s="32">
        <f t="shared" si="47"/>
        <v>0.55965869395609169</v>
      </c>
      <c r="G355" s="32">
        <f t="shared" si="44"/>
        <v>2.503756246525025E-3</v>
      </c>
      <c r="I355" s="48"/>
    </row>
    <row r="356" spans="1:9" x14ac:dyDescent="0.2">
      <c r="A356" s="1">
        <v>8.52</v>
      </c>
      <c r="B356" s="15">
        <v>946.67123289999995</v>
      </c>
      <c r="C356" s="15">
        <v>83.671232880000005</v>
      </c>
      <c r="D356" s="15">
        <v>11.25279134</v>
      </c>
      <c r="E356" s="32">
        <f t="shared" si="43"/>
        <v>223.33271559833165</v>
      </c>
      <c r="F356" s="32">
        <f t="shared" si="47"/>
        <v>0.56602646954269931</v>
      </c>
      <c r="G356" s="32">
        <f t="shared" si="44"/>
        <v>2.534453888792134E-3</v>
      </c>
      <c r="I356" s="48"/>
    </row>
    <row r="357" spans="1:9" x14ac:dyDescent="0.2">
      <c r="A357" s="1">
        <v>8.5440000000000005</v>
      </c>
      <c r="B357" s="15">
        <v>936.53424659999996</v>
      </c>
      <c r="C357" s="15">
        <v>82.73972603</v>
      </c>
      <c r="D357" s="15">
        <v>11.26928846</v>
      </c>
      <c r="E357" s="32">
        <f t="shared" si="43"/>
        <v>223.12616843687204</v>
      </c>
      <c r="F357" s="32">
        <f t="shared" si="47"/>
        <v>0.57208645935118452</v>
      </c>
      <c r="G357" s="32">
        <f t="shared" si="44"/>
        <v>2.5639595003982781E-3</v>
      </c>
      <c r="I357" s="48"/>
    </row>
    <row r="358" spans="1:9" x14ac:dyDescent="0.2">
      <c r="A358" s="1">
        <v>8.5679999999999996</v>
      </c>
      <c r="B358" s="15">
        <v>927.71232880000002</v>
      </c>
      <c r="C358" s="15">
        <v>82.191780820000005</v>
      </c>
      <c r="D358" s="15">
        <v>11.282441070000001</v>
      </c>
      <c r="E358" s="32">
        <f t="shared" si="43"/>
        <v>222.9609558920821</v>
      </c>
      <c r="F358" s="32">
        <f t="shared" si="47"/>
        <v>0.57641297370562017</v>
      </c>
      <c r="G358" s="32">
        <f t="shared" si="44"/>
        <v>2.5852641840332638E-3</v>
      </c>
      <c r="I358" s="48"/>
    </row>
    <row r="359" spans="1:9" x14ac:dyDescent="0.2">
      <c r="A359" s="1">
        <v>8.5920000000000005</v>
      </c>
      <c r="B359" s="15">
        <v>918.46575340000004</v>
      </c>
      <c r="C359" s="15">
        <v>81.164383560000005</v>
      </c>
      <c r="D359" s="15">
        <v>11.29191887</v>
      </c>
      <c r="E359" s="32">
        <f t="shared" si="43"/>
        <v>222.84160064759689</v>
      </c>
      <c r="F359" s="32">
        <f t="shared" si="47"/>
        <v>0.58172258401298382</v>
      </c>
      <c r="G359" s="32">
        <f t="shared" si="44"/>
        <v>2.6104757025728043E-3</v>
      </c>
      <c r="I359" s="48"/>
    </row>
    <row r="360" spans="1:9" x14ac:dyDescent="0.2">
      <c r="A360" s="1">
        <v>8.6159999999999997</v>
      </c>
      <c r="B360" s="15">
        <v>909.78082189999998</v>
      </c>
      <c r="C360" s="15">
        <v>80.479452050000006</v>
      </c>
      <c r="D360" s="15">
        <v>11.29850562</v>
      </c>
      <c r="E360" s="32">
        <f t="shared" si="43"/>
        <v>222.75850115678278</v>
      </c>
      <c r="F360" s="32">
        <f t="shared" si="47"/>
        <v>0.58543914685665166</v>
      </c>
      <c r="G360" s="32">
        <f t="shared" si="44"/>
        <v>2.6281338032733731E-3</v>
      </c>
      <c r="I360" s="48"/>
    </row>
    <row r="361" spans="1:9" x14ac:dyDescent="0.2">
      <c r="A361" s="1">
        <v>8.64</v>
      </c>
      <c r="B361" s="15">
        <v>901.96</v>
      </c>
      <c r="C361" s="15">
        <v>79.893333330000004</v>
      </c>
      <c r="D361" s="15">
        <v>11.300535930000001</v>
      </c>
      <c r="E361" s="32">
        <f t="shared" si="43"/>
        <v>222.73286113021689</v>
      </c>
      <c r="F361" s="32">
        <f xml:space="preserve"> E361^3*SQRT(1/C361+1/B361)/((2*H$10+H$7*E361)*SQRT(11*75))</f>
        <v>0.58010157318174949</v>
      </c>
      <c r="G361" s="32">
        <f t="shared" si="44"/>
        <v>2.6044723272449825E-3</v>
      </c>
      <c r="I361" s="48"/>
    </row>
    <row r="362" spans="1:9" x14ac:dyDescent="0.2">
      <c r="A362" s="1">
        <v>8.6639999999999997</v>
      </c>
      <c r="B362" s="15">
        <v>892.46666670000002</v>
      </c>
      <c r="C362" s="15">
        <v>78.986666670000005</v>
      </c>
      <c r="D362" s="15">
        <v>11.303196399999999</v>
      </c>
      <c r="E362" s="32">
        <f t="shared" si="43"/>
        <v>222.69924488624883</v>
      </c>
      <c r="F362" s="32">
        <f t="shared" ref="F362:F370" si="48" xml:space="preserve"> E362^3*SQRT(1/C362+1/B362)/((2*H$10+H$7*E362)*SQRT(11*75))</f>
        <v>0.58389745980942676</v>
      </c>
      <c r="G362" s="32">
        <f t="shared" si="44"/>
        <v>2.6219103711270873E-3</v>
      </c>
      <c r="I362" s="48"/>
    </row>
    <row r="363" spans="1:9" x14ac:dyDescent="0.2">
      <c r="A363" s="1">
        <v>8.6880000000000006</v>
      </c>
      <c r="B363" s="15">
        <v>882.53333329999998</v>
      </c>
      <c r="C363" s="15">
        <v>78.16</v>
      </c>
      <c r="D363" s="15">
        <v>11.304894259999999</v>
      </c>
      <c r="E363" s="32">
        <f t="shared" si="43"/>
        <v>222.67778085024835</v>
      </c>
      <c r="F363" s="32">
        <f t="shared" si="48"/>
        <v>0.58731211051585608</v>
      </c>
      <c r="G363" s="32">
        <f t="shared" si="44"/>
        <v>2.637497590793873E-3</v>
      </c>
      <c r="I363" s="48"/>
    </row>
    <row r="364" spans="1:9" x14ac:dyDescent="0.2">
      <c r="A364" s="1">
        <v>8.7119999999999997</v>
      </c>
      <c r="B364" s="15">
        <v>873.50666669999998</v>
      </c>
      <c r="C364" s="15">
        <v>77.386666669999997</v>
      </c>
      <c r="D364" s="15">
        <v>11.31000566</v>
      </c>
      <c r="E364" s="32">
        <f t="shared" si="43"/>
        <v>222.61311238695555</v>
      </c>
      <c r="F364" s="32">
        <f t="shared" si="48"/>
        <v>0.59121655078357893</v>
      </c>
      <c r="G364" s="32">
        <f t="shared" si="44"/>
        <v>2.6558029059667487E-3</v>
      </c>
      <c r="I364" s="48"/>
    </row>
    <row r="365" spans="1:9" x14ac:dyDescent="0.2">
      <c r="A365" s="1">
        <v>8.7360000000000007</v>
      </c>
      <c r="B365" s="15">
        <v>864.73333330000003</v>
      </c>
      <c r="C365" s="15">
        <v>76.48</v>
      </c>
      <c r="D365" s="15">
        <v>11.31453074</v>
      </c>
      <c r="E365" s="32">
        <f t="shared" si="43"/>
        <v>222.55579755461901</v>
      </c>
      <c r="F365" s="32">
        <f t="shared" si="48"/>
        <v>0.5955380438242901</v>
      </c>
      <c r="G365" s="32">
        <f t="shared" si="44"/>
        <v>2.6759044265208813E-3</v>
      </c>
      <c r="I365" s="48"/>
    </row>
    <row r="366" spans="1:9" x14ac:dyDescent="0.2">
      <c r="A366" s="1">
        <v>8.76</v>
      </c>
      <c r="B366" s="15">
        <v>856.29333329999997</v>
      </c>
      <c r="C366" s="15">
        <v>75.84</v>
      </c>
      <c r="D366" s="15">
        <v>11.3174679</v>
      </c>
      <c r="E366" s="32">
        <f t="shared" si="43"/>
        <v>222.51856280159458</v>
      </c>
      <c r="F366" s="32">
        <f t="shared" si="48"/>
        <v>0.59864844327673428</v>
      </c>
      <c r="G366" s="32">
        <f t="shared" si="44"/>
        <v>2.6903303514975081E-3</v>
      </c>
      <c r="I366" s="48"/>
    </row>
    <row r="367" spans="1:9" x14ac:dyDescent="0.2">
      <c r="A367" s="1">
        <v>8.7840000000000007</v>
      </c>
      <c r="B367" s="15">
        <v>847.73333330000003</v>
      </c>
      <c r="C367" s="15">
        <v>74.733333329999994</v>
      </c>
      <c r="D367" s="15">
        <v>11.321971939999999</v>
      </c>
      <c r="E367" s="32">
        <f t="shared" si="43"/>
        <v>222.46141438198069</v>
      </c>
      <c r="F367" s="32">
        <f t="shared" si="48"/>
        <v>0.60383328853210161</v>
      </c>
      <c r="G367" s="32">
        <f t="shared" si="44"/>
        <v>2.7143281912937974E-3</v>
      </c>
      <c r="I367" s="48"/>
    </row>
    <row r="368" spans="1:9" x14ac:dyDescent="0.2">
      <c r="A368" s="1">
        <v>8.8079999999999998</v>
      </c>
      <c r="B368" s="15">
        <v>839.29333329999997</v>
      </c>
      <c r="C368" s="15">
        <v>74.026666669999997</v>
      </c>
      <c r="D368" s="15">
        <v>11.329379339999999</v>
      </c>
      <c r="E368" s="32">
        <f t="shared" si="43"/>
        <v>222.36729436915579</v>
      </c>
      <c r="F368" s="32">
        <f t="shared" si="48"/>
        <v>0.6081906810352552</v>
      </c>
      <c r="G368" s="32">
        <f t="shared" si="44"/>
        <v>2.7350725418531529E-3</v>
      </c>
      <c r="I368" s="48"/>
    </row>
    <row r="369" spans="1:17" x14ac:dyDescent="0.2">
      <c r="A369" s="1">
        <v>8.8320000000000007</v>
      </c>
      <c r="B369" s="15">
        <v>832</v>
      </c>
      <c r="C369" s="15">
        <v>73.346666670000005</v>
      </c>
      <c r="D369" s="15">
        <v>11.338722990000001</v>
      </c>
      <c r="E369" s="32">
        <f t="shared" si="43"/>
        <v>222.24833330733964</v>
      </c>
      <c r="F369" s="32">
        <f t="shared" si="48"/>
        <v>0.61287384153032864</v>
      </c>
      <c r="G369" s="32">
        <f t="shared" si="44"/>
        <v>2.7576082682375228E-3</v>
      </c>
      <c r="I369" s="48"/>
    </row>
    <row r="370" spans="1:17" x14ac:dyDescent="0.2">
      <c r="A370" s="1">
        <v>8.8559999999999999</v>
      </c>
      <c r="B370" s="15">
        <v>823.8</v>
      </c>
      <c r="C370" s="15">
        <v>72.48</v>
      </c>
      <c r="D370" s="15">
        <v>11.35039138</v>
      </c>
      <c r="E370" s="32">
        <f t="shared" si="43"/>
        <v>222.09939467441987</v>
      </c>
      <c r="F370" s="32">
        <f t="shared" si="48"/>
        <v>0.61887546846664254</v>
      </c>
      <c r="G370" s="32">
        <f t="shared" si="44"/>
        <v>2.7864797622427786E-3</v>
      </c>
      <c r="I370" s="48"/>
    </row>
    <row r="371" spans="1:17" x14ac:dyDescent="0.2">
      <c r="A371" s="1">
        <v>8.8800000000000008</v>
      </c>
      <c r="B371" s="15">
        <v>816.54545450000001</v>
      </c>
      <c r="C371" s="15">
        <v>72.02597403</v>
      </c>
      <c r="D371" s="15">
        <v>11.36119242</v>
      </c>
      <c r="E371" s="32">
        <f t="shared" si="43"/>
        <v>221.96114495731931</v>
      </c>
      <c r="F371" s="32">
        <f xml:space="preserve"> E371^3*SQRT(1/C371+1/B371)/((2*H$10+H$7*E371)*SQRT(11*77))</f>
        <v>0.61500133946338065</v>
      </c>
      <c r="G371" s="32">
        <f t="shared" si="44"/>
        <v>2.7707612500450863E-3</v>
      </c>
      <c r="I371" s="48"/>
    </row>
    <row r="372" spans="1:17" x14ac:dyDescent="0.2">
      <c r="A372" s="1">
        <v>8.9039999999999999</v>
      </c>
      <c r="B372" s="15">
        <v>809.0519481</v>
      </c>
      <c r="C372" s="15">
        <v>71.350649349999998</v>
      </c>
      <c r="D372" s="15">
        <v>11.37441516</v>
      </c>
      <c r="E372" s="32">
        <f t="shared" si="43"/>
        <v>221.79138830336186</v>
      </c>
      <c r="F372" s="32">
        <f t="shared" ref="F372:F380" si="49" xml:space="preserve"> E372^3*SQRT(1/C372+1/B372)/((2*H$10+H$7*E372)*SQRT(11*77))</f>
        <v>0.62068767562244354</v>
      </c>
      <c r="G372" s="32">
        <f t="shared" si="44"/>
        <v>2.7985201786711361E-3</v>
      </c>
      <c r="I372" s="48"/>
    </row>
    <row r="373" spans="1:17" x14ac:dyDescent="0.2">
      <c r="A373" s="1">
        <v>8.9280000000000008</v>
      </c>
      <c r="B373" s="15">
        <v>802.24675319999994</v>
      </c>
      <c r="C373" s="15">
        <v>70.493506490000001</v>
      </c>
      <c r="D373" s="15">
        <v>11.38456674</v>
      </c>
      <c r="E373" s="32">
        <f t="shared" si="43"/>
        <v>221.66067183770551</v>
      </c>
      <c r="F373" s="32">
        <f t="shared" si="49"/>
        <v>0.62654492551116059</v>
      </c>
      <c r="G373" s="32">
        <f t="shared" si="44"/>
        <v>2.82659490434957E-3</v>
      </c>
      <c r="I373" s="48"/>
    </row>
    <row r="374" spans="1:17" x14ac:dyDescent="0.2">
      <c r="A374" s="1">
        <v>8.952</v>
      </c>
      <c r="B374" s="15">
        <v>794.03896099999997</v>
      </c>
      <c r="C374" s="15">
        <v>69.688311690000006</v>
      </c>
      <c r="D374" s="15">
        <v>11.39545229</v>
      </c>
      <c r="E374" s="32">
        <f t="shared" si="43"/>
        <v>221.52012281884427</v>
      </c>
      <c r="F374" s="32">
        <f t="shared" si="49"/>
        <v>0.63251604091481461</v>
      </c>
      <c r="G374" s="32">
        <f t="shared" si="44"/>
        <v>2.8553434914446868E-3</v>
      </c>
      <c r="I374" s="48"/>
    </row>
    <row r="375" spans="1:17" x14ac:dyDescent="0.2">
      <c r="A375" s="1">
        <v>8.9760000000000009</v>
      </c>
      <c r="B375" s="15">
        <v>786.36363640000002</v>
      </c>
      <c r="C375" s="15">
        <v>68.883116880000003</v>
      </c>
      <c r="D375" s="15">
        <v>11.40268738</v>
      </c>
      <c r="E375" s="32">
        <f t="shared" si="43"/>
        <v>221.42648489824307</v>
      </c>
      <c r="F375" s="32">
        <f t="shared" si="49"/>
        <v>0.63777249677437686</v>
      </c>
      <c r="G375" s="32">
        <f t="shared" si="44"/>
        <v>2.8802900297471928E-3</v>
      </c>
      <c r="I375" s="48"/>
    </row>
    <row r="376" spans="1:17" s="17" customFormat="1" x14ac:dyDescent="0.2">
      <c r="A376" s="20">
        <v>9</v>
      </c>
      <c r="B376" s="21">
        <v>779.45454549999999</v>
      </c>
      <c r="C376" s="21">
        <v>68.220779219999997</v>
      </c>
      <c r="D376" s="21">
        <v>11.409749720000001</v>
      </c>
      <c r="E376" s="39">
        <f t="shared" si="43"/>
        <v>221.33490945022359</v>
      </c>
      <c r="F376" s="39">
        <f t="shared" si="49"/>
        <v>0.64244338453992755</v>
      </c>
      <c r="G376" s="39">
        <f t="shared" si="44"/>
        <v>2.9025849837050121E-3</v>
      </c>
      <c r="H376" s="30"/>
      <c r="I376" s="46"/>
      <c r="J376" s="47"/>
      <c r="K376" s="25"/>
      <c r="L376" s="25"/>
      <c r="M376" s="22"/>
      <c r="N376" s="22"/>
      <c r="P376" s="33"/>
      <c r="Q376" s="18"/>
    </row>
    <row r="377" spans="1:17" x14ac:dyDescent="0.2">
      <c r="A377" s="1">
        <v>9.0239999999999991</v>
      </c>
      <c r="B377" s="15">
        <v>772.1688312</v>
      </c>
      <c r="C377" s="15">
        <v>67.519480520000002</v>
      </c>
      <c r="D377" s="15">
        <v>11.41920683</v>
      </c>
      <c r="E377" s="32">
        <f t="shared" si="43"/>
        <v>221.21200999402475</v>
      </c>
      <c r="F377" s="32">
        <f t="shared" si="49"/>
        <v>0.64793053536468026</v>
      </c>
      <c r="G377" s="32">
        <f t="shared" si="44"/>
        <v>2.9290025228837337E-3</v>
      </c>
      <c r="I377" s="48"/>
    </row>
    <row r="378" spans="1:17" x14ac:dyDescent="0.2">
      <c r="A378" s="1">
        <v>9.048</v>
      </c>
      <c r="B378" s="15">
        <v>765.55844160000004</v>
      </c>
      <c r="C378" s="15">
        <v>66.831168829999996</v>
      </c>
      <c r="D378" s="15">
        <v>11.42601848</v>
      </c>
      <c r="E378" s="32">
        <f t="shared" si="43"/>
        <v>221.1232942658406</v>
      </c>
      <c r="F378" s="32">
        <f t="shared" si="49"/>
        <v>0.65281444644902897</v>
      </c>
      <c r="G378" s="32">
        <f t="shared" si="44"/>
        <v>2.952264475872891E-3</v>
      </c>
      <c r="I378" s="48"/>
    </row>
    <row r="379" spans="1:17" x14ac:dyDescent="0.2">
      <c r="A379" s="1">
        <v>9.0719999999999992</v>
      </c>
      <c r="B379" s="15">
        <v>757.23376619999999</v>
      </c>
      <c r="C379" s="15">
        <v>66.090909089999997</v>
      </c>
      <c r="D379" s="15">
        <v>11.43011357</v>
      </c>
      <c r="E379" s="32">
        <f t="shared" si="43"/>
        <v>221.06987974627049</v>
      </c>
      <c r="F379" s="32">
        <f t="shared" si="49"/>
        <v>0.65742893686410786</v>
      </c>
      <c r="G379" s="32">
        <f t="shared" si="44"/>
        <v>2.9738512438630795E-3</v>
      </c>
      <c r="I379" s="48"/>
    </row>
    <row r="380" spans="1:17" x14ac:dyDescent="0.2">
      <c r="A380" s="1">
        <v>9.0960000000000001</v>
      </c>
      <c r="B380" s="15">
        <v>750.20779219999997</v>
      </c>
      <c r="C380" s="15">
        <v>65.675324680000003</v>
      </c>
      <c r="D380" s="15">
        <v>11.436268330000001</v>
      </c>
      <c r="E380" s="32">
        <f t="shared" si="43"/>
        <v>220.98948631936423</v>
      </c>
      <c r="F380" s="32">
        <f t="shared" si="49"/>
        <v>0.66106513347366158</v>
      </c>
      <c r="G380" s="32">
        <f t="shared" si="44"/>
        <v>2.9913872577554189E-3</v>
      </c>
      <c r="I380" s="48"/>
    </row>
    <row r="381" spans="1:17" x14ac:dyDescent="0.2">
      <c r="A381" s="1">
        <v>9.1199999999999992</v>
      </c>
      <c r="B381" s="15">
        <v>744.556962</v>
      </c>
      <c r="C381" s="15">
        <v>65.063291140000004</v>
      </c>
      <c r="D381" s="15">
        <v>11.443249550000001</v>
      </c>
      <c r="E381" s="32">
        <f t="shared" si="43"/>
        <v>220.89813108459126</v>
      </c>
      <c r="F381" s="32">
        <f xml:space="preserve"> E381^3*SQRT(1/C381+1/B381)/((2*H$10+H$7*E381)*SQRT(11*79))</f>
        <v>0.65733858206593387</v>
      </c>
      <c r="G381" s="32">
        <f t="shared" si="44"/>
        <v>2.9757543843329805E-3</v>
      </c>
      <c r="I381" s="48"/>
    </row>
    <row r="382" spans="1:17" x14ac:dyDescent="0.2">
      <c r="A382" s="1">
        <v>9.1440000000000001</v>
      </c>
      <c r="B382" s="15">
        <v>738.15189869999995</v>
      </c>
      <c r="C382" s="15">
        <v>64.518987339999995</v>
      </c>
      <c r="D382" s="15">
        <v>11.451595559999999</v>
      </c>
      <c r="E382" s="32">
        <f t="shared" si="43"/>
        <v>220.78868117846926</v>
      </c>
      <c r="F382" s="32">
        <f t="shared" ref="F382:F390" si="50" xml:space="preserve"> E382^3*SQRT(1/C382+1/B382)/((2*H$10+H$7*E382)*SQRT(11*79))</f>
        <v>0.66215108600334838</v>
      </c>
      <c r="G382" s="32">
        <f t="shared" si="44"/>
        <v>2.9990264105437285E-3</v>
      </c>
      <c r="I382" s="48"/>
    </row>
    <row r="383" spans="1:17" x14ac:dyDescent="0.2">
      <c r="A383" s="1">
        <v>9.1679999999999993</v>
      </c>
      <c r="B383" s="15">
        <v>729.34177220000004</v>
      </c>
      <c r="C383" s="15">
        <v>63.898734179999998</v>
      </c>
      <c r="D383" s="15">
        <v>11.45741119</v>
      </c>
      <c r="E383" s="32">
        <f t="shared" si="43"/>
        <v>220.71226150164509</v>
      </c>
      <c r="F383" s="32">
        <f t="shared" si="50"/>
        <v>0.66686245350222872</v>
      </c>
      <c r="G383" s="32">
        <f t="shared" si="44"/>
        <v>3.0214109944102867E-3</v>
      </c>
      <c r="I383" s="48"/>
    </row>
    <row r="384" spans="1:17" x14ac:dyDescent="0.2">
      <c r="A384" s="1">
        <v>9.1920000000000002</v>
      </c>
      <c r="B384" s="15">
        <v>721.97468349999997</v>
      </c>
      <c r="C384" s="15">
        <v>63.189873419999998</v>
      </c>
      <c r="D384" s="15">
        <v>11.462272240000001</v>
      </c>
      <c r="E384" s="32">
        <f t="shared" si="43"/>
        <v>220.64828774180776</v>
      </c>
      <c r="F384" s="32">
        <f t="shared" si="50"/>
        <v>0.67178726952264756</v>
      </c>
      <c r="G384" s="32">
        <f t="shared" si="44"/>
        <v>3.0446067649015315E-3</v>
      </c>
      <c r="I384" s="48"/>
    </row>
    <row r="385" spans="1:9" x14ac:dyDescent="0.2">
      <c r="A385" s="1">
        <v>9.2159999999999993</v>
      </c>
      <c r="B385" s="15">
        <v>714.98734179999997</v>
      </c>
      <c r="C385" s="15">
        <v>62.379746840000003</v>
      </c>
      <c r="D385" s="15">
        <v>11.46683936</v>
      </c>
      <c r="E385" s="32">
        <f t="shared" si="43"/>
        <v>220.58810052273202</v>
      </c>
      <c r="F385" s="32">
        <f t="shared" si="50"/>
        <v>0.67721237298399828</v>
      </c>
      <c r="G385" s="32">
        <f t="shared" si="44"/>
        <v>3.070031299871546E-3</v>
      </c>
      <c r="I385" s="48"/>
    </row>
    <row r="386" spans="1:9" x14ac:dyDescent="0.2">
      <c r="A386" s="1">
        <v>9.24</v>
      </c>
      <c r="B386" s="15">
        <v>708.03797469999995</v>
      </c>
      <c r="C386" s="15">
        <v>61.607594939999998</v>
      </c>
      <c r="D386" s="15">
        <v>11.47432847</v>
      </c>
      <c r="E386" s="32">
        <f t="shared" si="43"/>
        <v>220.48923319485843</v>
      </c>
      <c r="F386" s="32">
        <f t="shared" si="50"/>
        <v>0.68330583191991057</v>
      </c>
      <c r="G386" s="32">
        <f t="shared" si="44"/>
        <v>3.0990439851366152E-3</v>
      </c>
      <c r="I386" s="48"/>
    </row>
    <row r="387" spans="1:9" x14ac:dyDescent="0.2">
      <c r="A387" s="1">
        <v>9.2639999999999993</v>
      </c>
      <c r="B387" s="15">
        <v>700.36708859999999</v>
      </c>
      <c r="C387" s="15">
        <v>60.810126580000002</v>
      </c>
      <c r="D387" s="15">
        <v>11.48010322</v>
      </c>
      <c r="E387" s="32">
        <f t="shared" ref="E387:E450" si="51" xml:space="preserve"> (2*H$10)/(-H$7+SQRT((H$7)^2+4*H$10*(LN(D387)-H$4)))</f>
        <v>220.41284965270759</v>
      </c>
      <c r="F387" s="32">
        <f t="shared" si="50"/>
        <v>0.68923029069315189</v>
      </c>
      <c r="G387" s="32">
        <f t="shared" si="44"/>
        <v>3.1269968687358029E-3</v>
      </c>
      <c r="I387" s="48"/>
    </row>
    <row r="388" spans="1:9" x14ac:dyDescent="0.2">
      <c r="A388" s="1">
        <v>9.2880000000000003</v>
      </c>
      <c r="B388" s="15">
        <v>694.37974680000002</v>
      </c>
      <c r="C388" s="15">
        <v>60.379746840000003</v>
      </c>
      <c r="D388" s="15">
        <v>11.486442869999999</v>
      </c>
      <c r="E388" s="32">
        <f t="shared" si="51"/>
        <v>220.3288436919519</v>
      </c>
      <c r="F388" s="32">
        <f t="shared" si="50"/>
        <v>0.69341012419209092</v>
      </c>
      <c r="G388" s="32">
        <f t="shared" si="44"/>
        <v>3.147160002171879E-3</v>
      </c>
      <c r="I388" s="48"/>
    </row>
    <row r="389" spans="1:9" x14ac:dyDescent="0.2">
      <c r="A389" s="1">
        <v>9.3119999999999994</v>
      </c>
      <c r="B389" s="15">
        <v>687.45569620000003</v>
      </c>
      <c r="C389" s="15">
        <v>59.734177219999999</v>
      </c>
      <c r="D389" s="15">
        <v>11.49410207</v>
      </c>
      <c r="E389" s="32">
        <f t="shared" si="51"/>
        <v>220.22714013681392</v>
      </c>
      <c r="F389" s="32">
        <f t="shared" si="50"/>
        <v>0.69919702517773896</v>
      </c>
      <c r="G389" s="32">
        <f t="shared" ref="G389:G452" si="52" xml:space="preserve"> F389/E389</f>
        <v>3.1748903643001032E-3</v>
      </c>
      <c r="I389" s="48"/>
    </row>
    <row r="390" spans="1:9" x14ac:dyDescent="0.2">
      <c r="A390" s="1">
        <v>9.3360000000000003</v>
      </c>
      <c r="B390" s="15">
        <v>681.4303797</v>
      </c>
      <c r="C390" s="15">
        <v>59.215189870000003</v>
      </c>
      <c r="D390" s="15">
        <v>11.49866695</v>
      </c>
      <c r="E390" s="32">
        <f t="shared" si="51"/>
        <v>220.16641311991532</v>
      </c>
      <c r="F390" s="32">
        <f t="shared" si="50"/>
        <v>0.70350720640656039</v>
      </c>
      <c r="G390" s="32">
        <f t="shared" si="52"/>
        <v>3.195342997314444E-3</v>
      </c>
      <c r="I390" s="48"/>
    </row>
    <row r="391" spans="1:9" x14ac:dyDescent="0.2">
      <c r="A391" s="1">
        <v>9.36</v>
      </c>
      <c r="B391" s="15">
        <v>675.97530859999995</v>
      </c>
      <c r="C391" s="15">
        <v>58.753086420000002</v>
      </c>
      <c r="D391" s="15">
        <v>11.50136736</v>
      </c>
      <c r="E391" s="32">
        <f t="shared" si="51"/>
        <v>220.13044968673134</v>
      </c>
      <c r="F391" s="32">
        <f xml:space="preserve"> E391^3*SQRT(1/C391+1/B391)/((2*H$10+H$7*E391)*SQRT(11*81))</f>
        <v>0.69823774401633398</v>
      </c>
      <c r="G391" s="32">
        <f t="shared" si="52"/>
        <v>3.1719271232580472E-3</v>
      </c>
      <c r="I391" s="48"/>
    </row>
    <row r="392" spans="1:9" x14ac:dyDescent="0.2">
      <c r="A392" s="1">
        <v>9.3840000000000003</v>
      </c>
      <c r="B392" s="15">
        <v>670.11111110000002</v>
      </c>
      <c r="C392" s="15">
        <v>58.234567900000002</v>
      </c>
      <c r="D392" s="15">
        <v>11.50375352</v>
      </c>
      <c r="E392" s="32">
        <f t="shared" si="51"/>
        <v>220.09864670486309</v>
      </c>
      <c r="F392" s="32">
        <f t="shared" ref="F392:F400" si="53" xml:space="preserve"> E392^3*SQRT(1/C392+1/B392)/((2*H$10+H$7*E392)*SQRT(11*81))</f>
        <v>0.70199227324462632</v>
      </c>
      <c r="G392" s="32">
        <f t="shared" si="52"/>
        <v>3.1894438414514603E-3</v>
      </c>
      <c r="I392" s="48"/>
    </row>
    <row r="393" spans="1:9" x14ac:dyDescent="0.2">
      <c r="A393" s="1">
        <v>9.4079999999999995</v>
      </c>
      <c r="B393" s="15">
        <v>664.62962960000004</v>
      </c>
      <c r="C393" s="15">
        <v>57.74074074</v>
      </c>
      <c r="D393" s="15">
        <v>11.50465775</v>
      </c>
      <c r="E393" s="32">
        <f t="shared" si="51"/>
        <v>220.08658897032166</v>
      </c>
      <c r="F393" s="32">
        <f t="shared" si="53"/>
        <v>0.70522994639612668</v>
      </c>
      <c r="G393" s="32">
        <f t="shared" si="52"/>
        <v>3.2043294854791262E-3</v>
      </c>
      <c r="I393" s="48"/>
    </row>
    <row r="394" spans="1:9" x14ac:dyDescent="0.2">
      <c r="A394" s="1">
        <v>9.4320000000000004</v>
      </c>
      <c r="B394" s="15">
        <v>658.95061729999998</v>
      </c>
      <c r="C394" s="15">
        <v>57.308641979999997</v>
      </c>
      <c r="D394" s="15">
        <v>11.50890392</v>
      </c>
      <c r="E394" s="32">
        <f t="shared" si="51"/>
        <v>220.0299223200181</v>
      </c>
      <c r="F394" s="32">
        <f t="shared" si="53"/>
        <v>0.70910025182803871</v>
      </c>
      <c r="G394" s="32">
        <f t="shared" si="52"/>
        <v>3.2227446355987078E-3</v>
      </c>
      <c r="I394" s="48"/>
    </row>
    <row r="395" spans="1:9" x14ac:dyDescent="0.2">
      <c r="A395" s="1">
        <v>9.4559999999999995</v>
      </c>
      <c r="B395" s="15">
        <v>652.83950619999996</v>
      </c>
      <c r="C395" s="15">
        <v>56.888888889999997</v>
      </c>
      <c r="D395" s="15">
        <v>11.516429909999999</v>
      </c>
      <c r="E395" s="32">
        <f t="shared" si="51"/>
        <v>219.92930251307433</v>
      </c>
      <c r="F395" s="32">
        <f t="shared" si="53"/>
        <v>0.71389711412786139</v>
      </c>
      <c r="G395" s="32">
        <f t="shared" si="52"/>
        <v>3.246030001324729E-3</v>
      </c>
      <c r="I395" s="48"/>
    </row>
    <row r="396" spans="1:9" x14ac:dyDescent="0.2">
      <c r="A396" s="1">
        <v>9.48</v>
      </c>
      <c r="B396" s="15">
        <v>646.79012350000005</v>
      </c>
      <c r="C396" s="15">
        <v>56.283950619999999</v>
      </c>
      <c r="D396" s="15">
        <v>11.524845880000001</v>
      </c>
      <c r="E396" s="32">
        <f t="shared" si="51"/>
        <v>219.81650384468571</v>
      </c>
      <c r="F396" s="32">
        <f t="shared" si="53"/>
        <v>0.72010709118251481</v>
      </c>
      <c r="G396" s="32">
        <f t="shared" si="52"/>
        <v>3.2759464307162128E-3</v>
      </c>
      <c r="I396" s="48"/>
    </row>
    <row r="397" spans="1:9" x14ac:dyDescent="0.2">
      <c r="A397" s="1">
        <v>9.5039999999999996</v>
      </c>
      <c r="B397" s="15">
        <v>641.50617279999994</v>
      </c>
      <c r="C397" s="15">
        <v>55.691358020000003</v>
      </c>
      <c r="D397" s="15">
        <v>11.53556916</v>
      </c>
      <c r="E397" s="32">
        <f t="shared" si="51"/>
        <v>219.67234504829554</v>
      </c>
      <c r="F397" s="32">
        <f t="shared" si="53"/>
        <v>0.72700940519706581</v>
      </c>
      <c r="G397" s="32">
        <f t="shared" si="52"/>
        <v>3.3095172040760565E-3</v>
      </c>
      <c r="I397" s="48"/>
    </row>
    <row r="398" spans="1:9" x14ac:dyDescent="0.2">
      <c r="A398" s="1">
        <v>9.5280000000000005</v>
      </c>
      <c r="B398" s="15">
        <v>635.13580249999995</v>
      </c>
      <c r="C398" s="15">
        <v>55.09876543</v>
      </c>
      <c r="D398" s="15">
        <v>11.550825769999999</v>
      </c>
      <c r="E398" s="32">
        <f t="shared" si="51"/>
        <v>219.46638380069649</v>
      </c>
      <c r="F398" s="32">
        <f t="shared" si="53"/>
        <v>0.73548573530496997</v>
      </c>
      <c r="G398" s="32">
        <f t="shared" si="52"/>
        <v>3.3512455190991114E-3</v>
      </c>
      <c r="I398" s="48"/>
    </row>
    <row r="399" spans="1:9" x14ac:dyDescent="0.2">
      <c r="A399" s="1">
        <v>9.5519999999999996</v>
      </c>
      <c r="B399" s="15">
        <v>628.95061729999998</v>
      </c>
      <c r="C399" s="15">
        <v>54.469135799999997</v>
      </c>
      <c r="D399" s="15">
        <v>11.565815750000001</v>
      </c>
      <c r="E399" s="32">
        <f t="shared" si="51"/>
        <v>219.26301531127265</v>
      </c>
      <c r="F399" s="32">
        <f t="shared" si="53"/>
        <v>0.74432766687906349</v>
      </c>
      <c r="G399" s="32">
        <f t="shared" si="52"/>
        <v>3.3946795168459786E-3</v>
      </c>
      <c r="I399" s="48"/>
    </row>
    <row r="400" spans="1:9" x14ac:dyDescent="0.2">
      <c r="A400" s="1">
        <v>9.5760000000000005</v>
      </c>
      <c r="B400" s="15">
        <v>623.35802469999999</v>
      </c>
      <c r="C400" s="15">
        <v>53.777777780000001</v>
      </c>
      <c r="D400" s="15">
        <v>11.58371131</v>
      </c>
      <c r="E400" s="32">
        <f t="shared" si="51"/>
        <v>219.01888110549041</v>
      </c>
      <c r="F400" s="32">
        <f t="shared" si="53"/>
        <v>0.75472265900250124</v>
      </c>
      <c r="G400" s="32">
        <f t="shared" si="52"/>
        <v>3.4459250964714279E-3</v>
      </c>
      <c r="I400" s="48"/>
    </row>
    <row r="401" spans="1:9" x14ac:dyDescent="0.2">
      <c r="A401" s="1">
        <v>9.6</v>
      </c>
      <c r="B401" s="15">
        <v>618.1686747</v>
      </c>
      <c r="C401" s="15">
        <v>53.289156630000001</v>
      </c>
      <c r="D401" s="15">
        <v>11.60708228</v>
      </c>
      <c r="E401" s="32">
        <f t="shared" si="51"/>
        <v>218.69776636832356</v>
      </c>
      <c r="F401" s="32">
        <f xml:space="preserve"> E401^3*SQRT(1/C401+1/B401)/((2*H$10+H$7*E401)*SQRT(11*83))</f>
        <v>0.75665731687048865</v>
      </c>
      <c r="G401" s="32">
        <f t="shared" si="52"/>
        <v>3.4598310235878283E-3</v>
      </c>
      <c r="I401" s="48"/>
    </row>
    <row r="402" spans="1:9" x14ac:dyDescent="0.2">
      <c r="A402" s="1">
        <v>9.6240000000000006</v>
      </c>
      <c r="B402" s="15">
        <v>612.67469879999999</v>
      </c>
      <c r="C402" s="15">
        <v>52.710843369999999</v>
      </c>
      <c r="D402" s="15">
        <v>11.63204105</v>
      </c>
      <c r="E402" s="32">
        <f t="shared" si="51"/>
        <v>218.35185653440982</v>
      </c>
      <c r="F402" s="32">
        <f t="shared" ref="F402:F410" si="54" xml:space="preserve"> E402^3*SQRT(1/C402+1/B402)/((2*H$10+H$7*E402)*SQRT(11*83))</f>
        <v>0.76934180917889194</v>
      </c>
      <c r="G402" s="32">
        <f t="shared" si="52"/>
        <v>3.5234040204171666E-3</v>
      </c>
      <c r="I402" s="48"/>
    </row>
    <row r="403" spans="1:9" x14ac:dyDescent="0.2">
      <c r="A403" s="1">
        <v>9.6479999999999997</v>
      </c>
      <c r="B403" s="15">
        <v>607.51807229999997</v>
      </c>
      <c r="C403" s="15">
        <v>52.036144579999998</v>
      </c>
      <c r="D403" s="15">
        <v>11.65416664</v>
      </c>
      <c r="E403" s="32">
        <f t="shared" si="51"/>
        <v>218.04252054340733</v>
      </c>
      <c r="F403" s="32">
        <f t="shared" si="54"/>
        <v>0.78217120796681994</v>
      </c>
      <c r="G403" s="32">
        <f t="shared" si="52"/>
        <v>3.5872416353355599E-3</v>
      </c>
      <c r="I403" s="48"/>
    </row>
    <row r="404" spans="1:9" x14ac:dyDescent="0.2">
      <c r="A404" s="1">
        <v>9.6720000000000006</v>
      </c>
      <c r="B404" s="15">
        <v>601.63855420000004</v>
      </c>
      <c r="C404" s="15">
        <v>51.530120480000001</v>
      </c>
      <c r="D404" s="15">
        <v>11.679180329999999</v>
      </c>
      <c r="E404" s="32">
        <f t="shared" si="51"/>
        <v>217.68961177467577</v>
      </c>
      <c r="F404" s="32">
        <f t="shared" si="54"/>
        <v>0.79546854543758805</v>
      </c>
      <c r="G404" s="32">
        <f t="shared" si="52"/>
        <v>3.6541410449156138E-3</v>
      </c>
      <c r="I404" s="48"/>
    </row>
    <row r="405" spans="1:9" x14ac:dyDescent="0.2">
      <c r="A405" s="1">
        <v>9.6959999999999997</v>
      </c>
      <c r="B405" s="15">
        <v>595.74698799999999</v>
      </c>
      <c r="C405" s="15">
        <v>50.939759039999998</v>
      </c>
      <c r="D405" s="15">
        <v>11.70372497</v>
      </c>
      <c r="E405" s="32">
        <f t="shared" si="51"/>
        <v>217.33986279364515</v>
      </c>
      <c r="F405" s="32">
        <f t="shared" si="54"/>
        <v>0.80978534184182605</v>
      </c>
      <c r="G405" s="32">
        <f t="shared" si="52"/>
        <v>3.7258942351071711E-3</v>
      </c>
      <c r="I405" s="48"/>
    </row>
    <row r="406" spans="1:9" x14ac:dyDescent="0.2">
      <c r="A406" s="1">
        <v>9.7200000000000006</v>
      </c>
      <c r="B406" s="15">
        <v>590.87951810000004</v>
      </c>
      <c r="C406" s="15">
        <v>50.361445779999997</v>
      </c>
      <c r="D406" s="15">
        <v>11.724513249999999</v>
      </c>
      <c r="E406" s="32">
        <f t="shared" si="51"/>
        <v>217.04082885961674</v>
      </c>
      <c r="F406" s="32">
        <f t="shared" si="54"/>
        <v>0.82300267523839887</v>
      </c>
      <c r="G406" s="32">
        <f t="shared" si="52"/>
        <v>3.7919256001861371E-3</v>
      </c>
      <c r="I406" s="48"/>
    </row>
    <row r="407" spans="1:9" x14ac:dyDescent="0.2">
      <c r="A407" s="1">
        <v>9.7439999999999998</v>
      </c>
      <c r="B407" s="15">
        <v>585.46987950000005</v>
      </c>
      <c r="C407" s="15">
        <v>49.759036139999999</v>
      </c>
      <c r="D407" s="15">
        <v>11.74415694</v>
      </c>
      <c r="E407" s="32">
        <f t="shared" si="51"/>
        <v>216.75578002101207</v>
      </c>
      <c r="F407" s="32">
        <f t="shared" si="54"/>
        <v>0.83645825246519467</v>
      </c>
      <c r="G407" s="32">
        <f t="shared" si="52"/>
        <v>3.8589893768189681E-3</v>
      </c>
      <c r="I407" s="48"/>
    </row>
    <row r="408" spans="1:9" x14ac:dyDescent="0.2">
      <c r="A408" s="1">
        <v>9.7680000000000007</v>
      </c>
      <c r="B408" s="15">
        <v>580.18072289999998</v>
      </c>
      <c r="C408" s="15">
        <v>49.325301199999998</v>
      </c>
      <c r="D408" s="15">
        <v>11.759850549999999</v>
      </c>
      <c r="E408" s="32">
        <f t="shared" si="51"/>
        <v>216.52624847252056</v>
      </c>
      <c r="F408" s="32">
        <f t="shared" si="54"/>
        <v>0.84726672174576367</v>
      </c>
      <c r="G408" s="32">
        <f t="shared" si="52"/>
        <v>3.912997743796825E-3</v>
      </c>
      <c r="I408" s="48"/>
    </row>
    <row r="409" spans="1:9" x14ac:dyDescent="0.2">
      <c r="A409" s="1">
        <v>9.7919999999999998</v>
      </c>
      <c r="B409" s="15">
        <v>574.9036145</v>
      </c>
      <c r="C409" s="15">
        <v>48.710843369999999</v>
      </c>
      <c r="D409" s="15">
        <v>11.77359556</v>
      </c>
      <c r="E409" s="32">
        <f t="shared" si="51"/>
        <v>216.32385400863674</v>
      </c>
      <c r="F409" s="32">
        <f t="shared" si="54"/>
        <v>0.8589502327530335</v>
      </c>
      <c r="G409" s="32">
        <f t="shared" si="52"/>
        <v>3.970668129455293E-3</v>
      </c>
      <c r="I409" s="48"/>
    </row>
    <row r="410" spans="1:9" x14ac:dyDescent="0.2">
      <c r="A410" s="1">
        <v>9.8160000000000007</v>
      </c>
      <c r="B410" s="15">
        <v>569.20481930000005</v>
      </c>
      <c r="C410" s="15">
        <v>48.168674699999997</v>
      </c>
      <c r="D410" s="15">
        <v>11.78900625</v>
      </c>
      <c r="E410" s="32">
        <f t="shared" si="51"/>
        <v>216.09536814911755</v>
      </c>
      <c r="F410" s="32">
        <f t="shared" si="54"/>
        <v>0.87124397846954893</v>
      </c>
      <c r="G410" s="32">
        <f t="shared" si="52"/>
        <v>4.0317568392689625E-3</v>
      </c>
      <c r="I410" s="48"/>
    </row>
    <row r="411" spans="1:9" x14ac:dyDescent="0.2">
      <c r="A411" s="1">
        <v>9.84</v>
      </c>
      <c r="B411" s="15">
        <v>564.85882349999997</v>
      </c>
      <c r="C411" s="15">
        <v>47.788235290000003</v>
      </c>
      <c r="D411" s="15">
        <v>11.79959139</v>
      </c>
      <c r="E411" s="32">
        <f t="shared" si="51"/>
        <v>215.93744094209657</v>
      </c>
      <c r="F411" s="32">
        <f xml:space="preserve"> E411^3*SQRT(1/C411+1/B411)/((2*H$10+H$7*E411)*SQRT(11*85))</f>
        <v>0.86960523112323673</v>
      </c>
      <c r="G411" s="32">
        <f t="shared" si="52"/>
        <v>4.0271164987845743E-3</v>
      </c>
      <c r="I411" s="48"/>
    </row>
    <row r="412" spans="1:9" x14ac:dyDescent="0.2">
      <c r="A412" s="1">
        <v>9.8640000000000008</v>
      </c>
      <c r="B412" s="15">
        <v>559.4</v>
      </c>
      <c r="C412" s="15">
        <v>47.341176470000001</v>
      </c>
      <c r="D412" s="15">
        <v>11.8123988</v>
      </c>
      <c r="E412" s="32">
        <f t="shared" si="51"/>
        <v>215.74525101170394</v>
      </c>
      <c r="F412" s="32">
        <f t="shared" ref="F412:F420" si="55" xml:space="preserve"> E412^3*SQRT(1/C412+1/B412)/((2*H$10+H$7*E412)*SQRT(11*85))</f>
        <v>0.88026816370275551</v>
      </c>
      <c r="G412" s="32">
        <f t="shared" si="52"/>
        <v>4.0801276485803242E-3</v>
      </c>
      <c r="I412" s="48"/>
    </row>
    <row r="413" spans="1:9" x14ac:dyDescent="0.2">
      <c r="A413" s="1">
        <v>9.8879999999999999</v>
      </c>
      <c r="B413" s="15">
        <v>554.27058820000002</v>
      </c>
      <c r="C413" s="15">
        <v>46.988235289999999</v>
      </c>
      <c r="D413" s="15">
        <v>11.821642239999999</v>
      </c>
      <c r="E413" s="32">
        <f t="shared" si="51"/>
        <v>215.60577006848408</v>
      </c>
      <c r="F413" s="32">
        <f t="shared" si="55"/>
        <v>0.88849103274511509</v>
      </c>
      <c r="G413" s="32">
        <f t="shared" si="52"/>
        <v>4.1209056346817562E-3</v>
      </c>
      <c r="I413" s="48"/>
    </row>
    <row r="414" spans="1:9" x14ac:dyDescent="0.2">
      <c r="A414" s="1">
        <v>9.9120000000000008</v>
      </c>
      <c r="B414" s="15">
        <v>549.70588239999995</v>
      </c>
      <c r="C414" s="15">
        <v>46.482352939999998</v>
      </c>
      <c r="D414" s="15">
        <v>11.83570493</v>
      </c>
      <c r="E414" s="32">
        <f t="shared" si="51"/>
        <v>215.39229007043247</v>
      </c>
      <c r="F414" s="32">
        <f t="shared" si="55"/>
        <v>0.90085429335670542</v>
      </c>
      <c r="G414" s="32">
        <f t="shared" si="52"/>
        <v>4.1823887617431872E-3</v>
      </c>
      <c r="I414" s="48"/>
    </row>
    <row r="415" spans="1:9" x14ac:dyDescent="0.2">
      <c r="A415" s="1">
        <v>9.9359999999999999</v>
      </c>
      <c r="B415" s="15">
        <v>543.89411759999996</v>
      </c>
      <c r="C415" s="15">
        <v>45.91764706</v>
      </c>
      <c r="D415" s="15">
        <v>11.84474473</v>
      </c>
      <c r="E415" s="32">
        <f t="shared" si="51"/>
        <v>215.25422497725512</v>
      </c>
      <c r="F415" s="32">
        <f t="shared" si="55"/>
        <v>0.91138338429049193</v>
      </c>
      <c r="G415" s="32">
        <f t="shared" si="52"/>
        <v>4.2339860431858814E-3</v>
      </c>
      <c r="I415" s="48"/>
    </row>
    <row r="416" spans="1:9" x14ac:dyDescent="0.2">
      <c r="A416" s="1">
        <v>9.9600000000000009</v>
      </c>
      <c r="B416" s="15">
        <v>538.3294118</v>
      </c>
      <c r="C416" s="15">
        <v>45.57647059</v>
      </c>
      <c r="D416" s="15">
        <v>11.85259411</v>
      </c>
      <c r="E416" s="32">
        <f t="shared" si="51"/>
        <v>215.13379740500662</v>
      </c>
      <c r="F416" s="32">
        <f t="shared" si="55"/>
        <v>0.91938678447282673</v>
      </c>
      <c r="G416" s="32">
        <f t="shared" si="52"/>
        <v>4.2735581092449527E-3</v>
      </c>
      <c r="I416" s="48"/>
    </row>
    <row r="417" spans="1:9" x14ac:dyDescent="0.2">
      <c r="A417" s="1">
        <v>9.984</v>
      </c>
      <c r="B417" s="15">
        <v>532.91764709999995</v>
      </c>
      <c r="C417" s="15">
        <v>44.882352939999997</v>
      </c>
      <c r="D417" s="15">
        <v>11.855435719999999</v>
      </c>
      <c r="E417" s="32">
        <f t="shared" si="51"/>
        <v>215.09007392641945</v>
      </c>
      <c r="F417" s="32">
        <f t="shared" si="55"/>
        <v>0.9279402114124895</v>
      </c>
      <c r="G417" s="32">
        <f t="shared" si="52"/>
        <v>4.3141935584155794E-3</v>
      </c>
      <c r="I417" s="48"/>
    </row>
    <row r="418" spans="1:9" x14ac:dyDescent="0.2">
      <c r="A418" s="1">
        <v>10.007999999999999</v>
      </c>
      <c r="B418" s="15">
        <v>526.92941180000003</v>
      </c>
      <c r="C418" s="15">
        <v>44.4</v>
      </c>
      <c r="D418" s="15">
        <v>11.85879669</v>
      </c>
      <c r="E418" s="32">
        <f t="shared" si="51"/>
        <v>215.03827121809695</v>
      </c>
      <c r="F418" s="32">
        <f t="shared" si="55"/>
        <v>0.93497378922058194</v>
      </c>
      <c r="G418" s="32">
        <f t="shared" si="52"/>
        <v>4.3479413405082164E-3</v>
      </c>
      <c r="I418" s="48"/>
    </row>
    <row r="419" spans="1:9" x14ac:dyDescent="0.2">
      <c r="A419" s="1">
        <v>10.032</v>
      </c>
      <c r="B419" s="15">
        <v>522.10588240000004</v>
      </c>
      <c r="C419" s="15">
        <v>43.811764709999999</v>
      </c>
      <c r="D419" s="15">
        <v>11.86355363</v>
      </c>
      <c r="E419" s="32">
        <f t="shared" si="51"/>
        <v>214.96478807228067</v>
      </c>
      <c r="F419" s="32">
        <f t="shared" si="55"/>
        <v>0.94393817783320255</v>
      </c>
      <c r="G419" s="32">
        <f t="shared" si="52"/>
        <v>4.391129292839387E-3</v>
      </c>
      <c r="I419" s="48"/>
    </row>
    <row r="420" spans="1:9" x14ac:dyDescent="0.2">
      <c r="A420" s="1">
        <v>10.055999999999999</v>
      </c>
      <c r="B420" s="15">
        <v>517.65882350000004</v>
      </c>
      <c r="C420" s="15">
        <v>43.49411765</v>
      </c>
      <c r="D420" s="15">
        <v>11.867521699999999</v>
      </c>
      <c r="E420" s="32">
        <f t="shared" si="51"/>
        <v>214.90334224077046</v>
      </c>
      <c r="F420" s="32">
        <f t="shared" si="55"/>
        <v>0.94984432900552096</v>
      </c>
      <c r="G420" s="32">
        <f t="shared" si="52"/>
        <v>4.4198676442237343E-3</v>
      </c>
      <c r="I420" s="48"/>
    </row>
    <row r="421" spans="1:9" x14ac:dyDescent="0.2">
      <c r="A421" s="1">
        <v>10.08</v>
      </c>
      <c r="B421" s="15">
        <v>513.34482760000003</v>
      </c>
      <c r="C421" s="15">
        <v>43.126436779999999</v>
      </c>
      <c r="D421" s="15">
        <v>11.86911342</v>
      </c>
      <c r="E421" s="32">
        <f t="shared" si="51"/>
        <v>214.8786559837404</v>
      </c>
      <c r="F421" s="32">
        <f xml:space="preserve"> E421^3*SQRT(1/C421+1/B421)/((2*H$10+H$7*E421)*SQRT(11*87))</f>
        <v>0.94382170637920093</v>
      </c>
      <c r="G421" s="32">
        <f t="shared" si="52"/>
        <v>4.3923474021106065E-3</v>
      </c>
      <c r="I421" s="48"/>
    </row>
    <row r="422" spans="1:9" x14ac:dyDescent="0.2">
      <c r="A422" s="1">
        <v>10.103999999999999</v>
      </c>
      <c r="B422" s="15">
        <v>509.33333329999999</v>
      </c>
      <c r="C422" s="15">
        <v>42.977011490000002</v>
      </c>
      <c r="D422" s="15">
        <v>11.874280880000001</v>
      </c>
      <c r="E422" s="32">
        <f t="shared" si="51"/>
        <v>214.79836017457245</v>
      </c>
      <c r="F422" s="32">
        <f t="shared" ref="F422:F430" si="56" xml:space="preserve"> E422^3*SQRT(1/C422+1/B422)/((2*H$10+H$7*E422)*SQRT(11*87))</f>
        <v>0.94879953722253541</v>
      </c>
      <c r="G422" s="32">
        <f t="shared" si="52"/>
        <v>4.4171637830541181E-3</v>
      </c>
      <c r="I422" s="48"/>
    </row>
    <row r="423" spans="1:9" x14ac:dyDescent="0.2">
      <c r="A423" s="1">
        <v>10.128</v>
      </c>
      <c r="B423" s="15">
        <v>504.37931029999999</v>
      </c>
      <c r="C423" s="15">
        <v>42.551724139999997</v>
      </c>
      <c r="D423" s="15">
        <v>11.87521561</v>
      </c>
      <c r="E423" s="32">
        <f t="shared" si="51"/>
        <v>214.7838105359227</v>
      </c>
      <c r="F423" s="32">
        <f t="shared" si="56"/>
        <v>0.95410470068703024</v>
      </c>
      <c r="G423" s="32">
        <f t="shared" si="52"/>
        <v>4.4421630210692989E-3</v>
      </c>
      <c r="I423" s="48"/>
    </row>
    <row r="424" spans="1:9" x14ac:dyDescent="0.2">
      <c r="A424" s="1">
        <v>10.151999999999999</v>
      </c>
      <c r="B424" s="15">
        <v>499.94252870000003</v>
      </c>
      <c r="C424" s="15">
        <v>42.195402299999998</v>
      </c>
      <c r="D424" s="15">
        <v>11.876047639999999</v>
      </c>
      <c r="E424" s="32">
        <f t="shared" si="51"/>
        <v>214.77085297474929</v>
      </c>
      <c r="F424" s="32">
        <f t="shared" si="56"/>
        <v>0.95866182701857772</v>
      </c>
      <c r="G424" s="32">
        <f t="shared" si="52"/>
        <v>4.4636495769343901E-3</v>
      </c>
      <c r="I424" s="48"/>
    </row>
    <row r="425" spans="1:9" x14ac:dyDescent="0.2">
      <c r="A425" s="1">
        <v>10.176</v>
      </c>
      <c r="B425" s="15">
        <v>495.5287356</v>
      </c>
      <c r="C425" s="15">
        <v>41.747126440000002</v>
      </c>
      <c r="D425" s="15">
        <v>11.87385811</v>
      </c>
      <c r="E425" s="32">
        <f t="shared" si="51"/>
        <v>214.80493830871541</v>
      </c>
      <c r="F425" s="32">
        <f t="shared" si="56"/>
        <v>0.96235053482626631</v>
      </c>
      <c r="G425" s="32">
        <f t="shared" si="52"/>
        <v>4.4801136435847957E-3</v>
      </c>
      <c r="I425" s="48"/>
    </row>
    <row r="426" spans="1:9" x14ac:dyDescent="0.2">
      <c r="A426" s="1">
        <v>10.199999999999999</v>
      </c>
      <c r="B426" s="15">
        <v>490.86206900000002</v>
      </c>
      <c r="C426" s="15">
        <v>41.379310340000004</v>
      </c>
      <c r="D426" s="15">
        <v>11.87628147</v>
      </c>
      <c r="E426" s="32">
        <f t="shared" si="51"/>
        <v>214.7672103339078</v>
      </c>
      <c r="F426" s="32">
        <f t="shared" si="56"/>
        <v>0.9681720418928137</v>
      </c>
      <c r="G426" s="32">
        <f t="shared" si="52"/>
        <v>4.5080067873841407E-3</v>
      </c>
      <c r="I426" s="48"/>
    </row>
    <row r="427" spans="1:9" x14ac:dyDescent="0.2">
      <c r="A427" s="1">
        <v>10.224</v>
      </c>
      <c r="B427" s="15">
        <v>486.19540230000001</v>
      </c>
      <c r="C427" s="15">
        <v>40.965517239999997</v>
      </c>
      <c r="D427" s="15">
        <v>11.877372169999999</v>
      </c>
      <c r="E427" s="32">
        <f t="shared" si="51"/>
        <v>214.75021281563693</v>
      </c>
      <c r="F427" s="32">
        <f t="shared" si="56"/>
        <v>0.97372602426407084</v>
      </c>
      <c r="G427" s="32">
        <f t="shared" si="52"/>
        <v>4.5342261201855695E-3</v>
      </c>
      <c r="I427" s="48"/>
    </row>
    <row r="428" spans="1:9" x14ac:dyDescent="0.2">
      <c r="A428" s="1">
        <v>10.247999999999999</v>
      </c>
      <c r="B428" s="15">
        <v>481.36781610000003</v>
      </c>
      <c r="C428" s="15">
        <v>40.505747130000003</v>
      </c>
      <c r="D428" s="15">
        <v>11.88440467</v>
      </c>
      <c r="E428" s="32">
        <f t="shared" si="51"/>
        <v>214.64036231336183</v>
      </c>
      <c r="F428" s="32">
        <f t="shared" si="56"/>
        <v>0.98373912510291217</v>
      </c>
      <c r="G428" s="32">
        <f t="shared" si="52"/>
        <v>4.5831972817242687E-3</v>
      </c>
      <c r="I428" s="48"/>
    </row>
    <row r="429" spans="1:9" x14ac:dyDescent="0.2">
      <c r="A429" s="1">
        <v>10.272</v>
      </c>
      <c r="B429" s="15">
        <v>476.98850570000002</v>
      </c>
      <c r="C429" s="15">
        <v>40.160919540000002</v>
      </c>
      <c r="D429" s="15">
        <v>11.88885614</v>
      </c>
      <c r="E429" s="32">
        <f t="shared" si="51"/>
        <v>214.57059725392085</v>
      </c>
      <c r="F429" s="32">
        <f t="shared" si="56"/>
        <v>0.99090979846920102</v>
      </c>
      <c r="G429" s="32">
        <f t="shared" si="52"/>
        <v>4.6181061671584367E-3</v>
      </c>
      <c r="I429" s="48"/>
    </row>
    <row r="430" spans="1:9" x14ac:dyDescent="0.2">
      <c r="A430" s="1">
        <v>10.295999999999999</v>
      </c>
      <c r="B430" s="15">
        <v>472.43678160000002</v>
      </c>
      <c r="C430" s="15">
        <v>39.724137929999998</v>
      </c>
      <c r="D430" s="15">
        <v>11.89635689</v>
      </c>
      <c r="E430" s="32">
        <f t="shared" si="51"/>
        <v>214.45263047077574</v>
      </c>
      <c r="F430" s="32">
        <f t="shared" si="56"/>
        <v>1.0013331073558625</v>
      </c>
      <c r="G430" s="32">
        <f t="shared" si="52"/>
        <v>4.6692507578838856E-3</v>
      </c>
      <c r="I430" s="48"/>
    </row>
    <row r="431" spans="1:9" x14ac:dyDescent="0.2">
      <c r="A431" s="1">
        <v>10.32</v>
      </c>
      <c r="B431" s="15">
        <v>468.4269663</v>
      </c>
      <c r="C431" s="15">
        <v>39.269662920000002</v>
      </c>
      <c r="D431" s="15">
        <v>11.90398557</v>
      </c>
      <c r="E431" s="32">
        <f t="shared" si="51"/>
        <v>214.33211178897781</v>
      </c>
      <c r="F431" s="32">
        <f xml:space="preserve"> E431^3*SQRT(1/C431+1/B431)/((2*H$10+H$7*E431)*SQRT(11*89))</f>
        <v>1.0008097633919784</v>
      </c>
      <c r="G431" s="32">
        <f t="shared" si="52"/>
        <v>4.6694345286782445E-3</v>
      </c>
      <c r="I431" s="48"/>
    </row>
    <row r="432" spans="1:9" x14ac:dyDescent="0.2">
      <c r="A432" s="1">
        <v>10.343999999999999</v>
      </c>
      <c r="B432" s="15">
        <v>464.4269663</v>
      </c>
      <c r="C432" s="15">
        <v>38.97752809</v>
      </c>
      <c r="D432" s="15">
        <v>11.913033670000001</v>
      </c>
      <c r="E432" s="32">
        <f t="shared" si="51"/>
        <v>214.18844798571274</v>
      </c>
      <c r="F432" s="32">
        <f t="shared" ref="F432:F440" si="57" xml:space="preserve"> E432^3*SQRT(1/C432+1/B432)/((2*H$10+H$7*E432)*SQRT(11*89))</f>
        <v>1.0109090025595981</v>
      </c>
      <c r="G432" s="32">
        <f t="shared" si="52"/>
        <v>4.7197176694936879E-3</v>
      </c>
      <c r="I432" s="48"/>
    </row>
    <row r="433" spans="1:9" x14ac:dyDescent="0.2">
      <c r="A433" s="1">
        <v>10.368</v>
      </c>
      <c r="B433" s="15">
        <v>460.25842699999998</v>
      </c>
      <c r="C433" s="15">
        <v>38.584269659999997</v>
      </c>
      <c r="D433" s="15">
        <v>11.924605250000001</v>
      </c>
      <c r="E433" s="32">
        <f t="shared" si="51"/>
        <v>214.00354786040401</v>
      </c>
      <c r="F433" s="32">
        <f t="shared" si="57"/>
        <v>1.0243298748373</v>
      </c>
      <c r="G433" s="32">
        <f t="shared" si="52"/>
        <v>4.786508845663986E-3</v>
      </c>
      <c r="I433" s="48"/>
    </row>
    <row r="434" spans="1:9" x14ac:dyDescent="0.2">
      <c r="A434" s="1">
        <v>10.391999999999999</v>
      </c>
      <c r="B434" s="15">
        <v>455.76404489999999</v>
      </c>
      <c r="C434" s="15">
        <v>38.292134830000002</v>
      </c>
      <c r="D434" s="15">
        <v>11.939581179999999</v>
      </c>
      <c r="E434" s="32">
        <f t="shared" si="51"/>
        <v>213.76223865642368</v>
      </c>
      <c r="F434" s="32">
        <f t="shared" si="57"/>
        <v>1.0395096378848063</v>
      </c>
      <c r="G434" s="32">
        <f t="shared" si="52"/>
        <v>4.8629245484072235E-3</v>
      </c>
      <c r="I434" s="48"/>
    </row>
    <row r="435" spans="1:9" x14ac:dyDescent="0.2">
      <c r="A435" s="1">
        <v>10.416</v>
      </c>
      <c r="B435" s="15">
        <v>451.22471910000002</v>
      </c>
      <c r="C435" s="15">
        <v>37.820224719999999</v>
      </c>
      <c r="D435" s="15">
        <v>11.95374138</v>
      </c>
      <c r="E435" s="32">
        <f t="shared" si="51"/>
        <v>213.53190626436961</v>
      </c>
      <c r="F435" s="32">
        <f t="shared" si="57"/>
        <v>1.0569385388268622</v>
      </c>
      <c r="G435" s="32">
        <f t="shared" si="52"/>
        <v>4.9497920817429862E-3</v>
      </c>
      <c r="I435" s="48"/>
    </row>
    <row r="436" spans="1:9" x14ac:dyDescent="0.2">
      <c r="A436" s="1">
        <v>10.44</v>
      </c>
      <c r="B436" s="15">
        <v>446.58426969999999</v>
      </c>
      <c r="C436" s="15">
        <v>37.359550560000002</v>
      </c>
      <c r="D436" s="15">
        <v>11.96589537</v>
      </c>
      <c r="E436" s="32">
        <f t="shared" si="51"/>
        <v>213.33246097006642</v>
      </c>
      <c r="F436" s="32">
        <f t="shared" si="57"/>
        <v>1.0732497381901487</v>
      </c>
      <c r="G436" s="32">
        <f t="shared" si="52"/>
        <v>5.0308787200497394E-3</v>
      </c>
      <c r="I436" s="48"/>
    </row>
    <row r="437" spans="1:9" x14ac:dyDescent="0.2">
      <c r="A437" s="1">
        <v>10.464</v>
      </c>
      <c r="B437" s="15">
        <v>442.46067420000003</v>
      </c>
      <c r="C437" s="15">
        <v>36.98876404</v>
      </c>
      <c r="D437" s="15">
        <v>11.97552707</v>
      </c>
      <c r="E437" s="32">
        <f t="shared" si="51"/>
        <v>213.1732203110592</v>
      </c>
      <c r="F437" s="32">
        <f t="shared" si="57"/>
        <v>1.0867040727262365</v>
      </c>
      <c r="G437" s="32">
        <f t="shared" si="52"/>
        <v>5.0977513551680367E-3</v>
      </c>
      <c r="I437" s="48"/>
    </row>
    <row r="438" spans="1:9" x14ac:dyDescent="0.2">
      <c r="A438" s="1">
        <v>10.488</v>
      </c>
      <c r="B438" s="15">
        <v>438.17977530000002</v>
      </c>
      <c r="C438" s="15">
        <v>36.528089889999997</v>
      </c>
      <c r="D438" s="15">
        <v>11.98977045</v>
      </c>
      <c r="E438" s="32">
        <f t="shared" si="51"/>
        <v>212.93574422738692</v>
      </c>
      <c r="F438" s="32">
        <f t="shared" si="57"/>
        <v>1.1059053827814973</v>
      </c>
      <c r="G438" s="32">
        <f t="shared" si="52"/>
        <v>5.1936108087167277E-3</v>
      </c>
      <c r="I438" s="48"/>
    </row>
    <row r="439" spans="1:9" x14ac:dyDescent="0.2">
      <c r="A439" s="1">
        <v>10.512</v>
      </c>
      <c r="B439" s="15">
        <v>433.88764040000001</v>
      </c>
      <c r="C439" s="15">
        <v>36.01123596</v>
      </c>
      <c r="D439" s="15">
        <v>12.00496572</v>
      </c>
      <c r="E439" s="32">
        <f t="shared" si="51"/>
        <v>212.67967468310698</v>
      </c>
      <c r="F439" s="32">
        <f t="shared" si="57"/>
        <v>1.1276190551585576</v>
      </c>
      <c r="G439" s="32">
        <f t="shared" si="52"/>
        <v>5.3019596575869868E-3</v>
      </c>
      <c r="I439" s="48"/>
    </row>
    <row r="440" spans="1:9" x14ac:dyDescent="0.2">
      <c r="A440" s="1">
        <v>10.536</v>
      </c>
      <c r="B440" s="15">
        <v>430.06741570000003</v>
      </c>
      <c r="C440" s="15">
        <v>35.741573029999998</v>
      </c>
      <c r="D440" s="15">
        <v>12.021478119999999</v>
      </c>
      <c r="E440" s="32">
        <f t="shared" si="51"/>
        <v>212.39806860069183</v>
      </c>
      <c r="F440" s="32">
        <f t="shared" si="57"/>
        <v>1.1479184185654967</v>
      </c>
      <c r="G440" s="32">
        <f t="shared" si="52"/>
        <v>5.4045614733134991E-3</v>
      </c>
      <c r="I440" s="48"/>
    </row>
    <row r="441" spans="1:9" x14ac:dyDescent="0.2">
      <c r="A441" s="1">
        <v>10.56</v>
      </c>
      <c r="B441" s="15">
        <v>426.74725269999999</v>
      </c>
      <c r="C441" s="15">
        <v>35.483516479999999</v>
      </c>
      <c r="D441" s="15">
        <v>12.03863379</v>
      </c>
      <c r="E441" s="32">
        <f t="shared" si="51"/>
        <v>212.10161251557005</v>
      </c>
      <c r="F441" s="32">
        <f xml:space="preserve"> E441^3*SQRT(1/C441+1/B441)/((2*H$10+H$7*E441)*SQRT(11*91))</f>
        <v>1.1567394027409137</v>
      </c>
      <c r="G441" s="32">
        <f t="shared" si="52"/>
        <v>5.4537039535991231E-3</v>
      </c>
      <c r="I441" s="48"/>
    </row>
    <row r="442" spans="1:9" x14ac:dyDescent="0.2">
      <c r="A442" s="1">
        <v>10.584</v>
      </c>
      <c r="B442" s="15">
        <v>422.65934069999997</v>
      </c>
      <c r="C442" s="15">
        <v>35.120879119999998</v>
      </c>
      <c r="D442" s="15">
        <v>12.05179453</v>
      </c>
      <c r="E442" s="32">
        <f t="shared" si="51"/>
        <v>211.87137116909696</v>
      </c>
      <c r="F442" s="32">
        <f t="shared" ref="F442:F450" si="58" xml:space="preserve"> E442^3*SQRT(1/C442+1/B442)/((2*H$10+H$7*E442)*SQRT(11*91))</f>
        <v>1.1767074699080291</v>
      </c>
      <c r="G442" s="32">
        <f t="shared" si="52"/>
        <v>5.5538766913859512E-3</v>
      </c>
      <c r="I442" s="48"/>
    </row>
    <row r="443" spans="1:9" x14ac:dyDescent="0.2">
      <c r="A443" s="1">
        <v>10.608000000000001</v>
      </c>
      <c r="B443" s="15">
        <v>418.67032970000002</v>
      </c>
      <c r="C443" s="15">
        <v>34.681318679999997</v>
      </c>
      <c r="D443" s="15">
        <v>12.064739429999999</v>
      </c>
      <c r="E443" s="32">
        <f t="shared" si="51"/>
        <v>211.64240041593436</v>
      </c>
      <c r="F443" s="32">
        <f t="shared" si="58"/>
        <v>1.1984953039670303</v>
      </c>
      <c r="G443" s="32">
        <f t="shared" si="52"/>
        <v>5.6628317464348541E-3</v>
      </c>
      <c r="I443" s="48"/>
    </row>
    <row r="444" spans="1:9" x14ac:dyDescent="0.2">
      <c r="A444" s="1">
        <v>10.632</v>
      </c>
      <c r="B444" s="15">
        <v>414.84615380000002</v>
      </c>
      <c r="C444" s="15">
        <v>34.296703299999997</v>
      </c>
      <c r="D444" s="15">
        <v>12.07949953</v>
      </c>
      <c r="E444" s="32">
        <f t="shared" si="51"/>
        <v>211.37814498055567</v>
      </c>
      <c r="F444" s="32">
        <f t="shared" si="58"/>
        <v>1.2225110759381355</v>
      </c>
      <c r="G444" s="32">
        <f t="shared" si="52"/>
        <v>5.783526371899007E-3</v>
      </c>
      <c r="I444" s="48"/>
    </row>
    <row r="445" spans="1:9" x14ac:dyDescent="0.2">
      <c r="A445" s="1">
        <v>10.656000000000001</v>
      </c>
      <c r="B445" s="15">
        <v>411.38461539999997</v>
      </c>
      <c r="C445" s="15">
        <v>34.043956039999998</v>
      </c>
      <c r="D445" s="15">
        <v>12.091778550000001</v>
      </c>
      <c r="E445" s="32">
        <f t="shared" si="51"/>
        <v>211.15560521792924</v>
      </c>
      <c r="F445" s="32">
        <f t="shared" si="58"/>
        <v>1.2423108229149251</v>
      </c>
      <c r="G445" s="32">
        <f t="shared" si="52"/>
        <v>5.8833902213145722E-3</v>
      </c>
      <c r="I445" s="48"/>
    </row>
    <row r="446" spans="1:9" x14ac:dyDescent="0.2">
      <c r="A446" s="1">
        <v>10.68</v>
      </c>
      <c r="B446" s="15">
        <v>407.93406590000001</v>
      </c>
      <c r="C446" s="15">
        <v>33.659340659999998</v>
      </c>
      <c r="D446" s="15">
        <v>12.105591459999999</v>
      </c>
      <c r="E446" s="32">
        <f t="shared" si="51"/>
        <v>210.90218170909208</v>
      </c>
      <c r="F446" s="32">
        <f t="shared" si="58"/>
        <v>1.267284867809108</v>
      </c>
      <c r="G446" s="32">
        <f t="shared" si="52"/>
        <v>6.0088750981113007E-3</v>
      </c>
      <c r="I446" s="48"/>
    </row>
    <row r="447" spans="1:9" x14ac:dyDescent="0.2">
      <c r="A447" s="1">
        <v>10.704000000000001</v>
      </c>
      <c r="B447" s="15">
        <v>403.7692308</v>
      </c>
      <c r="C447" s="15">
        <v>33.373626369999997</v>
      </c>
      <c r="D447" s="15">
        <v>12.12257778</v>
      </c>
      <c r="E447" s="32">
        <f t="shared" si="51"/>
        <v>210.58581079794371</v>
      </c>
      <c r="F447" s="32">
        <f t="shared" si="58"/>
        <v>1.2963539981515613</v>
      </c>
      <c r="G447" s="32">
        <f t="shared" si="52"/>
        <v>6.1559418141206483E-3</v>
      </c>
      <c r="I447" s="48"/>
    </row>
    <row r="448" spans="1:9" x14ac:dyDescent="0.2">
      <c r="A448" s="1">
        <v>10.728</v>
      </c>
      <c r="B448" s="15">
        <v>399.97802200000001</v>
      </c>
      <c r="C448" s="15">
        <v>33.043956039999998</v>
      </c>
      <c r="D448" s="15">
        <v>12.14377709</v>
      </c>
      <c r="E448" s="32">
        <f t="shared" si="51"/>
        <v>210.18314920408974</v>
      </c>
      <c r="F448" s="32">
        <f t="shared" si="58"/>
        <v>1.3345880726797268</v>
      </c>
      <c r="G448" s="32">
        <f t="shared" si="52"/>
        <v>6.3496435262934883E-3</v>
      </c>
      <c r="I448" s="48"/>
    </row>
    <row r="449" spans="1:9" x14ac:dyDescent="0.2">
      <c r="A449" s="1">
        <v>10.752000000000001</v>
      </c>
      <c r="B449" s="15">
        <v>395.60439559999998</v>
      </c>
      <c r="C449" s="15">
        <v>32.53846154</v>
      </c>
      <c r="D449" s="15">
        <v>12.16787038</v>
      </c>
      <c r="E449" s="32">
        <f t="shared" si="51"/>
        <v>209.71403820150695</v>
      </c>
      <c r="F449" s="32">
        <f t="shared" si="58"/>
        <v>1.384604831008035</v>
      </c>
      <c r="G449" s="32">
        <f t="shared" si="52"/>
        <v>6.6023469047771432E-3</v>
      </c>
      <c r="I449" s="48"/>
    </row>
    <row r="450" spans="1:9" x14ac:dyDescent="0.2">
      <c r="A450" s="1">
        <v>10.776</v>
      </c>
      <c r="B450" s="15">
        <v>392.02197799999999</v>
      </c>
      <c r="C450" s="15">
        <v>32.175824179999999</v>
      </c>
      <c r="D450" s="15">
        <v>12.19401438</v>
      </c>
      <c r="E450" s="32">
        <f t="shared" si="51"/>
        <v>209.189681052277</v>
      </c>
      <c r="F450" s="32">
        <f t="shared" si="58"/>
        <v>1.4408168869832774</v>
      </c>
      <c r="G450" s="32">
        <f t="shared" si="52"/>
        <v>6.88760975080417E-3</v>
      </c>
      <c r="I450" s="48"/>
    </row>
    <row r="451" spans="1:9" x14ac:dyDescent="0.2">
      <c r="A451" s="1">
        <v>10.8</v>
      </c>
      <c r="B451" s="15">
        <v>388.8602151</v>
      </c>
      <c r="C451" s="15">
        <v>31.913978490000002</v>
      </c>
      <c r="D451" s="15">
        <v>12.22897287</v>
      </c>
      <c r="E451" s="32">
        <f t="shared" ref="E451:E514" si="59" xml:space="preserve"> (2*H$10)/(-H$7+SQRT((H$7)^2+4*H$10*(LN(D451)-H$4)))</f>
        <v>208.46009071046205</v>
      </c>
      <c r="F451" s="32">
        <f xml:space="preserve"> E451^3*SQRT(1/C451+1/B451)/((2*H$10+H$7*E451)*SQRT(11*93))</f>
        <v>1.5055291514094031</v>
      </c>
      <c r="G451" s="32">
        <f t="shared" si="52"/>
        <v>7.2221457175728103E-3</v>
      </c>
      <c r="I451" s="48"/>
    </row>
    <row r="452" spans="1:9" x14ac:dyDescent="0.2">
      <c r="A452" s="1">
        <v>10.824</v>
      </c>
      <c r="B452" s="15">
        <v>385.70967739999998</v>
      </c>
      <c r="C452" s="15">
        <v>31.58064516</v>
      </c>
      <c r="D452" s="15">
        <v>12.25941737</v>
      </c>
      <c r="E452" s="32">
        <f t="shared" si="59"/>
        <v>207.79373823124038</v>
      </c>
      <c r="F452" s="32">
        <f t="shared" ref="F452:F460" si="60" xml:space="preserve"> E452^3*SQRT(1/C452+1/B452)/((2*H$10+H$7*E452)*SQRT(11*93))</f>
        <v>1.5905370949036486</v>
      </c>
      <c r="G452" s="32">
        <f t="shared" si="52"/>
        <v>7.654403392722265E-3</v>
      </c>
      <c r="I452" s="48"/>
    </row>
    <row r="453" spans="1:9" x14ac:dyDescent="0.2">
      <c r="A453" s="1">
        <v>10.848000000000001</v>
      </c>
      <c r="B453" s="15">
        <v>382.01075270000001</v>
      </c>
      <c r="C453" s="15">
        <v>31.139784949999999</v>
      </c>
      <c r="D453" s="15">
        <v>12.29041913</v>
      </c>
      <c r="E453" s="32">
        <f t="shared" si="59"/>
        <v>207.07969332337507</v>
      </c>
      <c r="F453" s="32">
        <f t="shared" si="60"/>
        <v>1.6962200105609317</v>
      </c>
      <c r="G453" s="32">
        <f t="shared" ref="G453:G516" si="61" xml:space="preserve"> F453/E453</f>
        <v>8.1911460430459469E-3</v>
      </c>
      <c r="I453" s="48"/>
    </row>
    <row r="454" spans="1:9" x14ac:dyDescent="0.2">
      <c r="A454" s="1">
        <v>10.872</v>
      </c>
      <c r="B454" s="15">
        <v>378.7311828</v>
      </c>
      <c r="C454" s="15">
        <v>30.698924730000002</v>
      </c>
      <c r="D454" s="15">
        <v>12.316149210000001</v>
      </c>
      <c r="E454" s="32">
        <f t="shared" si="59"/>
        <v>206.45440586307907</v>
      </c>
      <c r="F454" s="32">
        <f t="shared" si="60"/>
        <v>1.8033421042641247</v>
      </c>
      <c r="G454" s="32">
        <f t="shared" si="61"/>
        <v>8.7348201493946537E-3</v>
      </c>
      <c r="I454" s="48"/>
    </row>
    <row r="455" spans="1:9" x14ac:dyDescent="0.2">
      <c r="A455" s="1">
        <v>10.896000000000001</v>
      </c>
      <c r="B455" s="15">
        <v>375.09677420000003</v>
      </c>
      <c r="C455" s="15">
        <v>30.290322580000002</v>
      </c>
      <c r="D455" s="15">
        <v>12.334912210000001</v>
      </c>
      <c r="E455" s="32">
        <f t="shared" si="59"/>
        <v>205.97615044406055</v>
      </c>
      <c r="F455" s="32">
        <f t="shared" si="60"/>
        <v>1.8976133288261778</v>
      </c>
      <c r="G455" s="32">
        <f t="shared" si="61"/>
        <v>9.2127817940822025E-3</v>
      </c>
      <c r="I455" s="48"/>
    </row>
    <row r="456" spans="1:9" x14ac:dyDescent="0.2">
      <c r="A456" s="1">
        <v>10.92</v>
      </c>
      <c r="B456" s="15">
        <v>372.04301079999999</v>
      </c>
      <c r="C456" s="15">
        <v>29.838709680000001</v>
      </c>
      <c r="D456" s="15">
        <v>12.34931052</v>
      </c>
      <c r="E456" s="32">
        <f t="shared" si="59"/>
        <v>205.59430339693679</v>
      </c>
      <c r="F456" s="32">
        <f t="shared" si="60"/>
        <v>1.9843067932247389</v>
      </c>
      <c r="G456" s="32">
        <f t="shared" si="61"/>
        <v>9.6515650503879846E-3</v>
      </c>
      <c r="I456" s="48"/>
    </row>
    <row r="457" spans="1:9" x14ac:dyDescent="0.2">
      <c r="A457" s="1">
        <v>10.944000000000001</v>
      </c>
      <c r="B457" s="15">
        <v>368.40860220000002</v>
      </c>
      <c r="C457" s="15">
        <v>29.58064516</v>
      </c>
      <c r="D457" s="15">
        <v>12.36564759</v>
      </c>
      <c r="E457" s="32">
        <f t="shared" si="59"/>
        <v>205.14304081414218</v>
      </c>
      <c r="F457" s="32">
        <f t="shared" si="60"/>
        <v>2.088327024024843</v>
      </c>
      <c r="G457" s="32">
        <f t="shared" si="61"/>
        <v>1.0179857994387679E-2</v>
      </c>
      <c r="I457" s="48"/>
    </row>
    <row r="458" spans="1:9" x14ac:dyDescent="0.2">
      <c r="A458" s="1">
        <v>10.968</v>
      </c>
      <c r="B458" s="15">
        <v>364.62365590000002</v>
      </c>
      <c r="C458" s="15">
        <v>29.311827959999999</v>
      </c>
      <c r="D458" s="15">
        <v>12.377822200000001</v>
      </c>
      <c r="E458" s="32">
        <f t="shared" si="59"/>
        <v>204.79251374464107</v>
      </c>
      <c r="F458" s="32">
        <f t="shared" si="60"/>
        <v>2.1799415694008069</v>
      </c>
      <c r="G458" s="32">
        <f t="shared" si="61"/>
        <v>1.0644635048129784E-2</v>
      </c>
      <c r="I458" s="48"/>
    </row>
    <row r="459" spans="1:9" x14ac:dyDescent="0.2">
      <c r="A459" s="1">
        <v>10.992000000000001</v>
      </c>
      <c r="B459" s="15">
        <v>360.96774190000002</v>
      </c>
      <c r="C459" s="15">
        <v>29.139784949999999</v>
      </c>
      <c r="D459" s="15">
        <v>12.381665870000001</v>
      </c>
      <c r="E459" s="32">
        <f t="shared" si="59"/>
        <v>204.67903310142123</v>
      </c>
      <c r="F459" s="32">
        <f t="shared" si="60"/>
        <v>2.2149236836047996</v>
      </c>
      <c r="G459" s="32">
        <f t="shared" si="61"/>
        <v>1.0821448831582446E-2</v>
      </c>
      <c r="I459" s="48"/>
    </row>
    <row r="460" spans="1:9" x14ac:dyDescent="0.2">
      <c r="A460" s="1">
        <v>11.016</v>
      </c>
      <c r="B460" s="15">
        <v>357.50537630000002</v>
      </c>
      <c r="C460" s="15">
        <v>28.913978490000002</v>
      </c>
      <c r="D460" s="15">
        <v>12.38330861</v>
      </c>
      <c r="E460" s="32">
        <f t="shared" si="59"/>
        <v>204.6300940643427</v>
      </c>
      <c r="F460" s="32">
        <f t="shared" si="60"/>
        <v>2.2361841893246144</v>
      </c>
      <c r="G460" s="32">
        <f t="shared" si="61"/>
        <v>1.0927934131826581E-2</v>
      </c>
      <c r="I460" s="48"/>
    </row>
    <row r="461" spans="1:9" x14ac:dyDescent="0.2">
      <c r="A461" s="1">
        <v>11.04</v>
      </c>
      <c r="B461" s="15">
        <v>354.67368420000003</v>
      </c>
      <c r="C461" s="15">
        <v>28.736842110000001</v>
      </c>
      <c r="D461" s="15">
        <v>12.382537449999999</v>
      </c>
      <c r="E461" s="32">
        <f t="shared" si="59"/>
        <v>204.65310106096692</v>
      </c>
      <c r="F461" s="32">
        <f xml:space="preserve"> E461^3*SQRT(1/C461+1/B461)/((2*H$10+H$7*E461)*SQRT(11*95))</f>
        <v>2.2136390124623149</v>
      </c>
      <c r="G461" s="32">
        <f t="shared" si="61"/>
        <v>1.0816542730045725E-2</v>
      </c>
      <c r="I461" s="48"/>
    </row>
    <row r="462" spans="1:9" x14ac:dyDescent="0.2">
      <c r="A462" s="1">
        <v>11.064</v>
      </c>
      <c r="B462" s="15">
        <v>351.1473684</v>
      </c>
      <c r="C462" s="15">
        <v>28.4</v>
      </c>
      <c r="D462" s="15">
        <v>12.370522790000001</v>
      </c>
      <c r="E462" s="32">
        <f t="shared" si="59"/>
        <v>205.00424010487524</v>
      </c>
      <c r="F462" s="32">
        <f t="shared" ref="F462:F470" si="62" xml:space="preserve"> E462^3*SQRT(1/C462+1/B462)/((2*H$10+H$7*E462)*SQRT(11*95))</f>
        <v>2.1410849476023874</v>
      </c>
      <c r="G462" s="32">
        <f t="shared" si="61"/>
        <v>1.0444100797656964E-2</v>
      </c>
      <c r="I462" s="48"/>
    </row>
    <row r="463" spans="1:9" x14ac:dyDescent="0.2">
      <c r="A463" s="1">
        <v>11.087999999999999</v>
      </c>
      <c r="B463" s="15">
        <v>347.93684209999998</v>
      </c>
      <c r="C463" s="15">
        <v>28.178947369999999</v>
      </c>
      <c r="D463" s="15">
        <v>12.36124029</v>
      </c>
      <c r="E463" s="32">
        <f t="shared" si="59"/>
        <v>205.2668200385055</v>
      </c>
      <c r="F463" s="32">
        <f t="shared" si="62"/>
        <v>2.0901242374420419</v>
      </c>
      <c r="G463" s="32">
        <f t="shared" si="61"/>
        <v>1.0182474873678857E-2</v>
      </c>
      <c r="I463" s="48"/>
    </row>
    <row r="464" spans="1:9" x14ac:dyDescent="0.2">
      <c r="A464" s="1">
        <v>11.112</v>
      </c>
      <c r="B464" s="15">
        <v>344.54736839999998</v>
      </c>
      <c r="C464" s="15">
        <v>27.98947368</v>
      </c>
      <c r="D464" s="15">
        <v>12.354182570000001</v>
      </c>
      <c r="E464" s="32">
        <f t="shared" si="59"/>
        <v>205.46184800268037</v>
      </c>
      <c r="F464" s="32">
        <f t="shared" si="62"/>
        <v>2.0554957119981556</v>
      </c>
      <c r="G464" s="32">
        <f t="shared" si="61"/>
        <v>1.0004269561380274E-2</v>
      </c>
      <c r="I464" s="48"/>
    </row>
    <row r="465" spans="1:9" x14ac:dyDescent="0.2">
      <c r="A465" s="1">
        <v>11.135999999999999</v>
      </c>
      <c r="B465" s="15">
        <v>341.77894739999999</v>
      </c>
      <c r="C465" s="15">
        <v>27.663157890000001</v>
      </c>
      <c r="D465" s="15">
        <v>12.35163449</v>
      </c>
      <c r="E465" s="32">
        <f t="shared" si="59"/>
        <v>205.53133722667181</v>
      </c>
      <c r="F465" s="32">
        <f t="shared" si="62"/>
        <v>2.0527371631948701</v>
      </c>
      <c r="G465" s="32">
        <f t="shared" si="61"/>
        <v>9.9874656142143088E-3</v>
      </c>
      <c r="I465" s="48"/>
    </row>
    <row r="466" spans="1:9" x14ac:dyDescent="0.2">
      <c r="A466" s="1">
        <v>11.16</v>
      </c>
      <c r="B466" s="15">
        <v>338.4210526</v>
      </c>
      <c r="C466" s="15">
        <v>27.347368419999999</v>
      </c>
      <c r="D466" s="15">
        <v>12.35191268</v>
      </c>
      <c r="E466" s="32">
        <f t="shared" si="59"/>
        <v>205.52377376903559</v>
      </c>
      <c r="F466" s="32">
        <f t="shared" si="62"/>
        <v>2.0660133551473434</v>
      </c>
      <c r="G466" s="32">
        <f t="shared" si="61"/>
        <v>1.005243002918532E-2</v>
      </c>
      <c r="I466" s="48"/>
    </row>
    <row r="467" spans="1:9" x14ac:dyDescent="0.2">
      <c r="A467" s="1">
        <v>11.183999999999999</v>
      </c>
      <c r="B467" s="15">
        <v>334.76842110000001</v>
      </c>
      <c r="C467" s="15">
        <v>27.13684211</v>
      </c>
      <c r="D467" s="15">
        <v>12.35535808</v>
      </c>
      <c r="E467" s="32">
        <f t="shared" si="59"/>
        <v>205.42962845443955</v>
      </c>
      <c r="F467" s="32">
        <f t="shared" si="62"/>
        <v>2.0942690524105645</v>
      </c>
      <c r="G467" s="32">
        <f t="shared" si="61"/>
        <v>1.0194581318025574E-2</v>
      </c>
      <c r="I467" s="48"/>
    </row>
    <row r="468" spans="1:9" x14ac:dyDescent="0.2">
      <c r="A468" s="1">
        <v>11.208</v>
      </c>
      <c r="B468" s="15">
        <v>331.82105259999997</v>
      </c>
      <c r="C468" s="15">
        <v>26.86315789</v>
      </c>
      <c r="D468" s="15">
        <v>12.35526389</v>
      </c>
      <c r="E468" s="32">
        <f t="shared" si="59"/>
        <v>205.43221391884768</v>
      </c>
      <c r="F468" s="32">
        <f t="shared" si="62"/>
        <v>2.1042499326437363</v>
      </c>
      <c r="G468" s="32">
        <f t="shared" si="61"/>
        <v>1.0243037800658579E-2</v>
      </c>
      <c r="I468" s="48"/>
    </row>
    <row r="469" spans="1:9" x14ac:dyDescent="0.2">
      <c r="A469" s="1">
        <v>11.231999999999999</v>
      </c>
      <c r="B469" s="15">
        <v>328.69473679999999</v>
      </c>
      <c r="C469" s="15">
        <v>26.589473680000001</v>
      </c>
      <c r="D469" s="15">
        <v>12.35243232</v>
      </c>
      <c r="E469" s="32">
        <f t="shared" si="59"/>
        <v>205.50963064620939</v>
      </c>
      <c r="F469" s="32">
        <f t="shared" si="62"/>
        <v>2.0983425264421935</v>
      </c>
      <c r="G469" s="32">
        <f t="shared" si="61"/>
        <v>1.0210434030970302E-2</v>
      </c>
      <c r="I469" s="48"/>
    </row>
    <row r="470" spans="1:9" x14ac:dyDescent="0.2">
      <c r="A470" s="1">
        <v>11.256</v>
      </c>
      <c r="B470" s="15">
        <v>325.76842110000001</v>
      </c>
      <c r="C470" s="15">
        <v>26.357894739999999</v>
      </c>
      <c r="D470" s="15">
        <v>12.33957642</v>
      </c>
      <c r="E470" s="32">
        <f t="shared" si="59"/>
        <v>205.8539587096989</v>
      </c>
      <c r="F470" s="32">
        <f t="shared" si="62"/>
        <v>2.0367094556810472</v>
      </c>
      <c r="G470" s="32">
        <f t="shared" si="61"/>
        <v>9.8939533077101165E-3</v>
      </c>
      <c r="I470" s="48"/>
    </row>
    <row r="471" spans="1:9" x14ac:dyDescent="0.2">
      <c r="A471" s="1">
        <v>11.28</v>
      </c>
      <c r="B471" s="15">
        <v>323.34020620000001</v>
      </c>
      <c r="C471" s="15">
        <v>26.144329899999999</v>
      </c>
      <c r="D471" s="15">
        <v>12.3220536</v>
      </c>
      <c r="E471" s="32">
        <f t="shared" si="59"/>
        <v>206.306097323334</v>
      </c>
      <c r="F471" s="32">
        <f xml:space="preserve"> E471^3*SQRT(1/C471+1/B471)/((2*H$10+H$7*E471)*SQRT(11*97))</f>
        <v>1.9392083452761737</v>
      </c>
      <c r="G471" s="32">
        <f t="shared" si="61"/>
        <v>9.3996656930451367E-3</v>
      </c>
      <c r="I471" s="48"/>
    </row>
    <row r="472" spans="1:9" x14ac:dyDescent="0.2">
      <c r="A472" s="1">
        <v>11.304</v>
      </c>
      <c r="B472" s="15">
        <v>320.73195879999997</v>
      </c>
      <c r="C472" s="15">
        <v>25.90721649</v>
      </c>
      <c r="D472" s="15">
        <v>12.303259349999999</v>
      </c>
      <c r="E472" s="32">
        <f t="shared" si="59"/>
        <v>206.771732562338</v>
      </c>
      <c r="F472" s="32">
        <f t="shared" ref="F472:F480" si="63" xml:space="preserve"> E472^3*SQRT(1/C472+1/B472)/((2*H$10+H$7*E472)*SQRT(11*97))</f>
        <v>1.8686983631216392</v>
      </c>
      <c r="G472" s="32">
        <f t="shared" si="61"/>
        <v>9.0374943420192116E-3</v>
      </c>
      <c r="I472" s="48"/>
    </row>
    <row r="473" spans="1:9" x14ac:dyDescent="0.2">
      <c r="A473" s="1">
        <v>11.327999999999999</v>
      </c>
      <c r="B473" s="15">
        <v>317.49484539999997</v>
      </c>
      <c r="C473" s="15">
        <v>25.680412369999999</v>
      </c>
      <c r="D473" s="15">
        <v>12.28638048</v>
      </c>
      <c r="E473" s="32">
        <f t="shared" si="59"/>
        <v>207.17498926069206</v>
      </c>
      <c r="F473" s="32">
        <f t="shared" si="63"/>
        <v>1.8139299676965037</v>
      </c>
      <c r="G473" s="32">
        <f t="shared" si="61"/>
        <v>8.7555451271871566E-3</v>
      </c>
      <c r="I473" s="48"/>
    </row>
    <row r="474" spans="1:9" x14ac:dyDescent="0.2">
      <c r="A474" s="1">
        <v>11.352</v>
      </c>
      <c r="B474" s="15">
        <v>314.7628866</v>
      </c>
      <c r="C474" s="15">
        <v>25.556701029999999</v>
      </c>
      <c r="D474" s="15">
        <v>12.272803769999999</v>
      </c>
      <c r="E474" s="32">
        <f t="shared" si="59"/>
        <v>207.4902056158696</v>
      </c>
      <c r="F474" s="32">
        <f t="shared" si="63"/>
        <v>1.7725097771541611</v>
      </c>
      <c r="G474" s="32">
        <f t="shared" si="61"/>
        <v>8.5426190209461784E-3</v>
      </c>
      <c r="I474" s="48"/>
    </row>
    <row r="475" spans="1:9" x14ac:dyDescent="0.2">
      <c r="A475" s="1">
        <v>11.375999999999999</v>
      </c>
      <c r="B475" s="15">
        <v>311.98969069999998</v>
      </c>
      <c r="C475" s="15">
        <v>25.639175259999998</v>
      </c>
      <c r="D475" s="15">
        <v>12.25488232</v>
      </c>
      <c r="E475" s="32">
        <f t="shared" si="59"/>
        <v>207.89503584845008</v>
      </c>
      <c r="F475" s="32">
        <f t="shared" si="63"/>
        <v>1.7152752765699399</v>
      </c>
      <c r="G475" s="32">
        <f t="shared" si="61"/>
        <v>8.2506793371455479E-3</v>
      </c>
      <c r="I475" s="48"/>
    </row>
    <row r="476" spans="1:9" x14ac:dyDescent="0.2">
      <c r="A476" s="1">
        <v>11.4</v>
      </c>
      <c r="B476" s="15">
        <v>309.07216490000002</v>
      </c>
      <c r="C476" s="15">
        <v>25.41237113</v>
      </c>
      <c r="D476" s="15">
        <v>12.23698714</v>
      </c>
      <c r="E476" s="32">
        <f t="shared" si="59"/>
        <v>208.28769187872948</v>
      </c>
      <c r="F476" s="32">
        <f t="shared" si="63"/>
        <v>1.672979769981948</v>
      </c>
      <c r="G476" s="32">
        <f t="shared" si="61"/>
        <v>8.0320625520013938E-3</v>
      </c>
      <c r="I476" s="48"/>
    </row>
    <row r="477" spans="1:9" x14ac:dyDescent="0.2">
      <c r="A477" s="1">
        <v>11.423999999999999</v>
      </c>
      <c r="B477" s="15">
        <v>306.58762890000003</v>
      </c>
      <c r="C477" s="15">
        <v>25.195876290000001</v>
      </c>
      <c r="D477" s="15">
        <v>12.225103369999999</v>
      </c>
      <c r="E477" s="32">
        <f t="shared" si="59"/>
        <v>208.54260593798679</v>
      </c>
      <c r="F477" s="32">
        <f t="shared" si="63"/>
        <v>1.6493749552147519</v>
      </c>
      <c r="G477" s="32">
        <f t="shared" si="61"/>
        <v>7.9090550719655706E-3</v>
      </c>
      <c r="I477" s="48"/>
    </row>
    <row r="478" spans="1:9" x14ac:dyDescent="0.2">
      <c r="A478" s="1">
        <v>11.448</v>
      </c>
      <c r="B478" s="15">
        <v>303.51546389999999</v>
      </c>
      <c r="C478" s="15">
        <v>24.979381440000001</v>
      </c>
      <c r="D478" s="15">
        <v>12.208675619999999</v>
      </c>
      <c r="E478" s="32">
        <f t="shared" si="59"/>
        <v>208.88792710533858</v>
      </c>
      <c r="F478" s="32">
        <f t="shared" si="63"/>
        <v>1.6168826722343508</v>
      </c>
      <c r="G478" s="32">
        <f t="shared" si="61"/>
        <v>7.7404314104710546E-3</v>
      </c>
      <c r="I478" s="48"/>
    </row>
    <row r="479" spans="1:9" x14ac:dyDescent="0.2">
      <c r="A479" s="1">
        <v>11.472</v>
      </c>
      <c r="B479" s="15">
        <v>300.67010310000001</v>
      </c>
      <c r="C479" s="15">
        <v>24.639175259999998</v>
      </c>
      <c r="D479" s="15">
        <v>12.193915499999999</v>
      </c>
      <c r="E479" s="32">
        <f t="shared" si="59"/>
        <v>209.19169661282828</v>
      </c>
      <c r="F479" s="32">
        <f t="shared" si="63"/>
        <v>1.5944496507085799</v>
      </c>
      <c r="G479" s="32">
        <f t="shared" si="61"/>
        <v>7.6219547741399373E-3</v>
      </c>
      <c r="I479" s="48"/>
    </row>
    <row r="480" spans="1:9" x14ac:dyDescent="0.2">
      <c r="A480" s="1">
        <v>11.496</v>
      </c>
      <c r="B480" s="15">
        <v>297.72164950000001</v>
      </c>
      <c r="C480" s="15">
        <v>24.4742268</v>
      </c>
      <c r="D480" s="15">
        <v>12.1866345</v>
      </c>
      <c r="E480" s="32">
        <f t="shared" si="59"/>
        <v>209.33941664149032</v>
      </c>
      <c r="F480" s="32">
        <f t="shared" si="63"/>
        <v>1.5843549413117783</v>
      </c>
      <c r="G480" s="32">
        <f t="shared" si="61"/>
        <v>7.5683546210750493E-3</v>
      </c>
      <c r="I480" s="48"/>
    </row>
    <row r="481" spans="1:17" x14ac:dyDescent="0.2">
      <c r="A481" s="1">
        <v>11.52</v>
      </c>
      <c r="B481" s="15">
        <v>295.46464650000001</v>
      </c>
      <c r="C481" s="15">
        <v>24.29292929</v>
      </c>
      <c r="D481" s="15">
        <v>12.19163137</v>
      </c>
      <c r="E481" s="32">
        <f t="shared" si="59"/>
        <v>209.23818512428116</v>
      </c>
      <c r="F481" s="32">
        <f xml:space="preserve"> E481^3*SQRT(1/C481+1/B481)/((2*H$10+H$7*E481)*SQRT(11*99))</f>
        <v>1.5847355359998312</v>
      </c>
      <c r="G481" s="32">
        <f t="shared" si="61"/>
        <v>7.5738352206531816E-3</v>
      </c>
      <c r="I481" s="48"/>
    </row>
    <row r="482" spans="1:17" x14ac:dyDescent="0.2">
      <c r="A482" s="1">
        <v>11.544</v>
      </c>
      <c r="B482" s="15">
        <v>292.32323229999997</v>
      </c>
      <c r="C482" s="15">
        <v>23.88888889</v>
      </c>
      <c r="D482" s="15">
        <v>12.190237789999999</v>
      </c>
      <c r="E482" s="32">
        <f t="shared" si="59"/>
        <v>209.26648198848758</v>
      </c>
      <c r="F482" s="32">
        <f t="shared" ref="F482:F490" si="64" xml:space="preserve"> E482^3*SQRT(1/C482+1/B482)/((2*H$10+H$7*E482)*SQRT(11*99))</f>
        <v>1.5947035912080294</v>
      </c>
      <c r="G482" s="32">
        <f t="shared" si="61"/>
        <v>7.6204444020603317E-3</v>
      </c>
      <c r="I482" s="48"/>
    </row>
    <row r="483" spans="1:17" x14ac:dyDescent="0.2">
      <c r="A483" s="1">
        <v>11.568</v>
      </c>
      <c r="B483" s="15">
        <v>289.33333329999999</v>
      </c>
      <c r="C483" s="15">
        <v>23.71717172</v>
      </c>
      <c r="D483" s="15">
        <v>12.18455947</v>
      </c>
      <c r="E483" s="32">
        <f t="shared" si="59"/>
        <v>209.38126826279546</v>
      </c>
      <c r="F483" s="32">
        <f t="shared" si="64"/>
        <v>1.5885419746179426</v>
      </c>
      <c r="G483" s="32">
        <f t="shared" si="61"/>
        <v>7.586839012858379E-3</v>
      </c>
      <c r="I483" s="48"/>
    </row>
    <row r="484" spans="1:17" x14ac:dyDescent="0.2">
      <c r="A484" s="1">
        <v>11.592000000000001</v>
      </c>
      <c r="B484" s="15">
        <v>286.41414140000001</v>
      </c>
      <c r="C484" s="15">
        <v>23.474747470000001</v>
      </c>
      <c r="D484" s="15">
        <v>12.18031268</v>
      </c>
      <c r="E484" s="32">
        <f t="shared" si="59"/>
        <v>209.4665874246144</v>
      </c>
      <c r="F484" s="32">
        <f t="shared" si="64"/>
        <v>1.587813797369422</v>
      </c>
      <c r="G484" s="32">
        <f t="shared" si="61"/>
        <v>7.5802724286080482E-3</v>
      </c>
      <c r="I484" s="48"/>
    </row>
    <row r="485" spans="1:17" s="17" customFormat="1" x14ac:dyDescent="0.2">
      <c r="A485" s="20">
        <v>11.616</v>
      </c>
      <c r="B485" s="21">
        <v>283.65656569999999</v>
      </c>
      <c r="C485" s="21">
        <v>23.18181818</v>
      </c>
      <c r="D485" s="21">
        <v>12.17118861</v>
      </c>
      <c r="E485" s="39">
        <f t="shared" si="59"/>
        <v>209.64840550943836</v>
      </c>
      <c r="F485" s="39">
        <f t="shared" si="64"/>
        <v>1.5789584580721656</v>
      </c>
      <c r="G485" s="39">
        <f t="shared" si="61"/>
        <v>7.5314594176633552E-3</v>
      </c>
      <c r="H485" s="30"/>
      <c r="I485" s="46"/>
      <c r="J485" s="47"/>
      <c r="K485" s="25"/>
      <c r="L485" s="25"/>
      <c r="M485" s="22"/>
      <c r="N485" s="22"/>
      <c r="P485" s="33"/>
      <c r="Q485" s="18"/>
    </row>
    <row r="486" spans="1:17" x14ac:dyDescent="0.2">
      <c r="A486" s="1">
        <v>11.64</v>
      </c>
      <c r="B486" s="15">
        <v>281.26262630000002</v>
      </c>
      <c r="C486" s="15">
        <v>23.01010101</v>
      </c>
      <c r="D486" s="15">
        <v>12.167301289999999</v>
      </c>
      <c r="E486" s="32">
        <f t="shared" si="59"/>
        <v>209.72526869245428</v>
      </c>
      <c r="F486" s="32">
        <f t="shared" si="64"/>
        <v>1.5771361696988602</v>
      </c>
      <c r="G486" s="32">
        <f t="shared" si="61"/>
        <v>7.5200102473660779E-3</v>
      </c>
      <c r="I486" s="48"/>
    </row>
    <row r="487" spans="1:17" x14ac:dyDescent="0.2">
      <c r="A487" s="1">
        <v>11.664</v>
      </c>
      <c r="B487" s="15">
        <v>278.88888889999998</v>
      </c>
      <c r="C487" s="15">
        <v>22.959595960000001</v>
      </c>
      <c r="D487" s="15">
        <v>12.164697159999999</v>
      </c>
      <c r="E487" s="32">
        <f t="shared" si="59"/>
        <v>209.77656351726142</v>
      </c>
      <c r="F487" s="32">
        <f t="shared" si="64"/>
        <v>1.5741090268820195</v>
      </c>
      <c r="G487" s="32">
        <f t="shared" si="61"/>
        <v>7.5037411257454136E-3</v>
      </c>
      <c r="I487" s="48"/>
    </row>
    <row r="488" spans="1:17" x14ac:dyDescent="0.2">
      <c r="A488" s="1">
        <v>11.688000000000001</v>
      </c>
      <c r="B488" s="15">
        <v>276.47474749999998</v>
      </c>
      <c r="C488" s="15">
        <v>22.838383839999999</v>
      </c>
      <c r="D488" s="15">
        <v>12.15176452</v>
      </c>
      <c r="E488" s="32">
        <f t="shared" si="59"/>
        <v>210.02903818731028</v>
      </c>
      <c r="F488" s="32">
        <f t="shared" si="64"/>
        <v>1.5537262791725561</v>
      </c>
      <c r="G488" s="32">
        <f t="shared" si="61"/>
        <v>7.3976736387608259E-3</v>
      </c>
      <c r="I488" s="48"/>
    </row>
    <row r="489" spans="1:17" x14ac:dyDescent="0.2">
      <c r="A489" s="1">
        <v>11.712</v>
      </c>
      <c r="B489" s="15">
        <v>274.11111110000002</v>
      </c>
      <c r="C489" s="15">
        <v>22.646464649999999</v>
      </c>
      <c r="D489" s="15">
        <v>12.137735559999999</v>
      </c>
      <c r="E489" s="32">
        <f t="shared" si="59"/>
        <v>210.29882608066868</v>
      </c>
      <c r="F489" s="32">
        <f t="shared" si="64"/>
        <v>1.5347862938103136</v>
      </c>
      <c r="G489" s="32">
        <f t="shared" si="61"/>
        <v>7.2981210709259208E-3</v>
      </c>
      <c r="I489" s="48"/>
    </row>
    <row r="490" spans="1:17" x14ac:dyDescent="0.2">
      <c r="A490" s="1">
        <v>11.736000000000001</v>
      </c>
      <c r="B490" s="15">
        <v>271.75757579999998</v>
      </c>
      <c r="C490" s="15">
        <v>22.454545450000001</v>
      </c>
      <c r="D490" s="15">
        <v>12.12042593</v>
      </c>
      <c r="E490" s="32">
        <f t="shared" si="59"/>
        <v>210.62618812743617</v>
      </c>
      <c r="F490" s="32">
        <f t="shared" si="64"/>
        <v>1.5116142959503791</v>
      </c>
      <c r="G490" s="32">
        <f t="shared" si="61"/>
        <v>7.1767632951501735E-3</v>
      </c>
      <c r="I490" s="48"/>
    </row>
    <row r="491" spans="1:17" x14ac:dyDescent="0.2">
      <c r="A491" s="1">
        <v>11.76</v>
      </c>
      <c r="B491" s="15">
        <v>269.68316829999998</v>
      </c>
      <c r="C491" s="15">
        <v>22.24752475</v>
      </c>
      <c r="D491" s="15">
        <v>12.10042872</v>
      </c>
      <c r="E491" s="32">
        <f t="shared" si="59"/>
        <v>210.99729389265786</v>
      </c>
      <c r="F491" s="32">
        <f xml:space="preserve"> E491^3*SQRT(1/C491+1/B491)/((2*H$10+H$7*E491)*SQRT(11*101))</f>
        <v>1.4716014309649623</v>
      </c>
      <c r="G491" s="32">
        <f t="shared" si="61"/>
        <v>6.9745038138433208E-3</v>
      </c>
      <c r="I491" s="48"/>
    </row>
    <row r="492" spans="1:17" x14ac:dyDescent="0.2">
      <c r="A492" s="1">
        <v>11.784000000000001</v>
      </c>
      <c r="B492" s="15">
        <v>267.30693070000001</v>
      </c>
      <c r="C492" s="15">
        <v>22.029702969999999</v>
      </c>
      <c r="D492" s="15">
        <v>12.08079395</v>
      </c>
      <c r="E492" s="32">
        <f t="shared" si="59"/>
        <v>211.35480348767524</v>
      </c>
      <c r="F492" s="32">
        <f t="shared" ref="F492:F500" si="65" xml:space="preserve"> E492^3*SQRT(1/C492+1/B492)/((2*H$10+H$7*E492)*SQRT(11*101))</f>
        <v>1.4495707965351123</v>
      </c>
      <c r="G492" s="32">
        <f t="shared" si="61"/>
        <v>6.858471028881259E-3</v>
      </c>
      <c r="I492" s="48"/>
    </row>
    <row r="493" spans="1:17" x14ac:dyDescent="0.2">
      <c r="A493" s="1">
        <v>11.808</v>
      </c>
      <c r="B493" s="15">
        <v>264.76237620000001</v>
      </c>
      <c r="C493" s="15">
        <v>21.891089109999999</v>
      </c>
      <c r="D493" s="15">
        <v>12.06602578</v>
      </c>
      <c r="E493" s="32">
        <f t="shared" si="59"/>
        <v>211.61950731568061</v>
      </c>
      <c r="F493" s="32">
        <f t="shared" si="65"/>
        <v>1.4335519027753036</v>
      </c>
      <c r="G493" s="32">
        <f t="shared" si="61"/>
        <v>6.7741954461543168E-3</v>
      </c>
      <c r="I493" s="48"/>
    </row>
    <row r="494" spans="1:17" x14ac:dyDescent="0.2">
      <c r="A494" s="1">
        <v>11.832000000000001</v>
      </c>
      <c r="B494" s="15">
        <v>262.36633660000001</v>
      </c>
      <c r="C494" s="15">
        <v>21.782178219999999</v>
      </c>
      <c r="D494" s="15">
        <v>12.04916236</v>
      </c>
      <c r="E494" s="32">
        <f t="shared" si="59"/>
        <v>211.91762168166377</v>
      </c>
      <c r="F494" s="32">
        <f t="shared" si="65"/>
        <v>1.4147858044199804</v>
      </c>
      <c r="G494" s="32">
        <f t="shared" si="61"/>
        <v>6.6761121288215885E-3</v>
      </c>
      <c r="I494" s="48"/>
    </row>
    <row r="495" spans="1:17" x14ac:dyDescent="0.2">
      <c r="A495" s="1">
        <v>11.856</v>
      </c>
      <c r="B495" s="15">
        <v>259.47524750000002</v>
      </c>
      <c r="C495" s="15">
        <v>21.603960399999998</v>
      </c>
      <c r="D495" s="15">
        <v>12.031655000000001</v>
      </c>
      <c r="E495" s="32">
        <f t="shared" si="59"/>
        <v>212.22269928235696</v>
      </c>
      <c r="F495" s="32">
        <f t="shared" si="65"/>
        <v>1.3984998370097121</v>
      </c>
      <c r="G495" s="32">
        <f t="shared" si="61"/>
        <v>6.5897749945638155E-3</v>
      </c>
      <c r="I495" s="48"/>
    </row>
    <row r="496" spans="1:17" x14ac:dyDescent="0.2">
      <c r="A496" s="1">
        <v>11.88</v>
      </c>
      <c r="B496" s="15">
        <v>257.0990099</v>
      </c>
      <c r="C496" s="15">
        <v>21.396039600000002</v>
      </c>
      <c r="D496" s="15">
        <v>12.00986833</v>
      </c>
      <c r="E496" s="32">
        <f t="shared" si="59"/>
        <v>212.59643523889602</v>
      </c>
      <c r="F496" s="32">
        <f t="shared" si="65"/>
        <v>1.3790532640681292</v>
      </c>
      <c r="G496" s="32">
        <f t="shared" si="61"/>
        <v>6.486718662608232E-3</v>
      </c>
      <c r="I496" s="48"/>
    </row>
    <row r="497" spans="1:9" x14ac:dyDescent="0.2">
      <c r="A497" s="1">
        <v>11.904</v>
      </c>
      <c r="B497" s="15">
        <v>255.00990100000001</v>
      </c>
      <c r="C497" s="15">
        <v>21.237623760000002</v>
      </c>
      <c r="D497" s="15">
        <v>11.979632820000001</v>
      </c>
      <c r="E497" s="32">
        <f t="shared" si="59"/>
        <v>213.10501319354961</v>
      </c>
      <c r="F497" s="32">
        <f t="shared" si="65"/>
        <v>1.3504278187862275</v>
      </c>
      <c r="G497" s="32">
        <f t="shared" si="61"/>
        <v>6.3369124853000086E-3</v>
      </c>
      <c r="I497" s="48"/>
    </row>
    <row r="498" spans="1:9" x14ac:dyDescent="0.2">
      <c r="A498" s="1">
        <v>11.928000000000001</v>
      </c>
      <c r="B498" s="15">
        <v>252.50495050000001</v>
      </c>
      <c r="C498" s="15">
        <v>21.06930693</v>
      </c>
      <c r="D498" s="15">
        <v>11.945818259999999</v>
      </c>
      <c r="E498" s="32">
        <f t="shared" si="59"/>
        <v>213.66104990374546</v>
      </c>
      <c r="F498" s="32">
        <f t="shared" si="65"/>
        <v>1.3212171246285089</v>
      </c>
      <c r="G498" s="32">
        <f t="shared" si="61"/>
        <v>6.1837060391855166E-3</v>
      </c>
      <c r="I498" s="48"/>
    </row>
    <row r="499" spans="1:9" x14ac:dyDescent="0.2">
      <c r="A499" s="1">
        <v>11.952</v>
      </c>
      <c r="B499" s="15">
        <v>249.97029699999999</v>
      </c>
      <c r="C499" s="15">
        <v>20.970297030000001</v>
      </c>
      <c r="D499" s="15">
        <v>11.913824679999999</v>
      </c>
      <c r="E499" s="32">
        <f t="shared" si="59"/>
        <v>214.17585073250206</v>
      </c>
      <c r="F499" s="32">
        <f t="shared" si="65"/>
        <v>1.2944467287518475</v>
      </c>
      <c r="G499" s="32">
        <f t="shared" si="61"/>
        <v>6.0438500621088458E-3</v>
      </c>
      <c r="I499" s="48"/>
    </row>
    <row r="500" spans="1:9" x14ac:dyDescent="0.2">
      <c r="A500" s="1">
        <v>11.976000000000001</v>
      </c>
      <c r="B500" s="15">
        <v>247.42574260000001</v>
      </c>
      <c r="C500" s="15">
        <v>20.77227723</v>
      </c>
      <c r="D500" s="15">
        <v>11.88765396</v>
      </c>
      <c r="E500" s="32">
        <f t="shared" si="59"/>
        <v>214.58945608657461</v>
      </c>
      <c r="F500" s="32">
        <f t="shared" si="65"/>
        <v>1.2776013312995957</v>
      </c>
      <c r="G500" s="32">
        <f t="shared" si="61"/>
        <v>5.9537004035471177E-3</v>
      </c>
      <c r="I500" s="48"/>
    </row>
    <row r="501" spans="1:9" x14ac:dyDescent="0.2">
      <c r="A501" s="1">
        <v>12</v>
      </c>
      <c r="B501" s="15">
        <v>245.32038829999999</v>
      </c>
      <c r="C501" s="15">
        <v>20.679611649999998</v>
      </c>
      <c r="D501" s="15">
        <v>11.863526269999999</v>
      </c>
      <c r="E501" s="32">
        <f t="shared" si="59"/>
        <v>214.96521127202482</v>
      </c>
      <c r="F501" s="32">
        <f xml:space="preserve"> E501^3*SQRT(1/C501+1/B501)/((2*H$10+H$7*E501)*SQRT(11*103))</f>
        <v>1.2483249425906444</v>
      </c>
      <c r="G501" s="32">
        <f t="shared" si="61"/>
        <v>5.8071021594790452E-3</v>
      </c>
      <c r="I501" s="48"/>
    </row>
    <row r="502" spans="1:9" x14ac:dyDescent="0.2">
      <c r="A502" s="1">
        <v>12.023999999999999</v>
      </c>
      <c r="B502" s="15">
        <v>242.8834951</v>
      </c>
      <c r="C502" s="15">
        <v>20.601941750000002</v>
      </c>
      <c r="D502" s="15">
        <v>11.84337026</v>
      </c>
      <c r="E502" s="32">
        <f t="shared" si="59"/>
        <v>215.27526018568861</v>
      </c>
      <c r="F502" s="32">
        <f t="shared" ref="F502:F510" si="66" xml:space="preserve"> E502^3*SQRT(1/C502+1/B502)/((2*H$10+H$7*E502)*SQRT(11*103))</f>
        <v>1.2352001191625641</v>
      </c>
      <c r="G502" s="32">
        <f t="shared" si="61"/>
        <v>5.737770880393434E-3</v>
      </c>
      <c r="I502" s="48"/>
    </row>
    <row r="503" spans="1:9" x14ac:dyDescent="0.2">
      <c r="A503" s="1">
        <v>12.048</v>
      </c>
      <c r="B503" s="15">
        <v>240.83495149999999</v>
      </c>
      <c r="C503" s="15">
        <v>20.475728159999999</v>
      </c>
      <c r="D503" s="15">
        <v>11.82157778</v>
      </c>
      <c r="E503" s="32">
        <f t="shared" si="59"/>
        <v>215.60674503322122</v>
      </c>
      <c r="F503" s="32">
        <f t="shared" si="66"/>
        <v>1.2227876765700976</v>
      </c>
      <c r="G503" s="32">
        <f t="shared" si="61"/>
        <v>5.6713795126478415E-3</v>
      </c>
      <c r="I503" s="48"/>
    </row>
    <row r="504" spans="1:9" x14ac:dyDescent="0.2">
      <c r="A504" s="1">
        <v>12.071999999999999</v>
      </c>
      <c r="B504" s="15">
        <v>238.7281553</v>
      </c>
      <c r="C504" s="15">
        <v>20.330097089999999</v>
      </c>
      <c r="D504" s="15">
        <v>11.79711064</v>
      </c>
      <c r="E504" s="32">
        <f t="shared" si="59"/>
        <v>215.97452643127045</v>
      </c>
      <c r="F504" s="32">
        <f t="shared" si="66"/>
        <v>1.2097453838140957</v>
      </c>
      <c r="G504" s="32">
        <f t="shared" si="61"/>
        <v>5.601333656351703E-3</v>
      </c>
      <c r="I504" s="48"/>
    </row>
    <row r="505" spans="1:9" x14ac:dyDescent="0.2">
      <c r="A505" s="1">
        <v>12.096</v>
      </c>
      <c r="B505" s="15">
        <v>236.3980583</v>
      </c>
      <c r="C505" s="15">
        <v>20.106796119999998</v>
      </c>
      <c r="D505" s="15">
        <v>11.78289856</v>
      </c>
      <c r="E505" s="32">
        <f t="shared" si="59"/>
        <v>216.18612478537824</v>
      </c>
      <c r="F505" s="32">
        <f t="shared" si="66"/>
        <v>1.2065790764653781</v>
      </c>
      <c r="G505" s="32">
        <f t="shared" si="61"/>
        <v>5.5812049809543796E-3</v>
      </c>
      <c r="I505" s="48"/>
    </row>
    <row r="506" spans="1:9" x14ac:dyDescent="0.2">
      <c r="A506" s="1">
        <v>12.12</v>
      </c>
      <c r="B506" s="15">
        <v>234.44660189999999</v>
      </c>
      <c r="C506" s="15">
        <v>19.961165050000002</v>
      </c>
      <c r="D506" s="15">
        <v>11.769362750000001</v>
      </c>
      <c r="E506" s="32">
        <f t="shared" si="59"/>
        <v>216.38632002144163</v>
      </c>
      <c r="F506" s="32">
        <f t="shared" si="66"/>
        <v>1.2019120337086708</v>
      </c>
      <c r="G506" s="32">
        <f t="shared" si="61"/>
        <v>5.554473284584598E-3</v>
      </c>
      <c r="I506" s="48"/>
    </row>
    <row r="507" spans="1:9" x14ac:dyDescent="0.2">
      <c r="A507" s="1">
        <v>12.144</v>
      </c>
      <c r="B507" s="15">
        <v>232.33980579999999</v>
      </c>
      <c r="C507" s="15">
        <v>19.69902913</v>
      </c>
      <c r="D507" s="15">
        <v>11.761658949999999</v>
      </c>
      <c r="E507" s="32">
        <f t="shared" si="59"/>
        <v>216.49969352495063</v>
      </c>
      <c r="F507" s="32">
        <f t="shared" si="66"/>
        <v>1.2045779019396445</v>
      </c>
      <c r="G507" s="32">
        <f t="shared" si="61"/>
        <v>5.5638780929767101E-3</v>
      </c>
      <c r="I507" s="48"/>
    </row>
    <row r="508" spans="1:9" x14ac:dyDescent="0.2">
      <c r="A508" s="1">
        <v>12.167999999999999</v>
      </c>
      <c r="B508" s="15">
        <v>230.21359219999999</v>
      </c>
      <c r="C508" s="15">
        <v>19.5631068</v>
      </c>
      <c r="D508" s="15">
        <v>11.762285329999999</v>
      </c>
      <c r="E508" s="32">
        <f t="shared" si="59"/>
        <v>216.49049046272788</v>
      </c>
      <c r="F508" s="32">
        <f t="shared" si="66"/>
        <v>1.209276293632346</v>
      </c>
      <c r="G508" s="32">
        <f t="shared" si="61"/>
        <v>5.5858171462757223E-3</v>
      </c>
      <c r="I508" s="48"/>
    </row>
    <row r="509" spans="1:9" x14ac:dyDescent="0.2">
      <c r="A509" s="1">
        <v>12.192</v>
      </c>
      <c r="B509" s="15">
        <v>228.16504850000001</v>
      </c>
      <c r="C509" s="15">
        <v>19.475728159999999</v>
      </c>
      <c r="D509" s="15">
        <v>11.75961075</v>
      </c>
      <c r="E509" s="32">
        <f t="shared" si="59"/>
        <v>216.5297680908115</v>
      </c>
      <c r="F509" s="32">
        <f t="shared" si="66"/>
        <v>1.2104312476845132</v>
      </c>
      <c r="G509" s="32">
        <f t="shared" si="61"/>
        <v>5.5901378288867164E-3</v>
      </c>
      <c r="I509" s="48"/>
    </row>
    <row r="510" spans="1:9" x14ac:dyDescent="0.2">
      <c r="A510" s="1">
        <v>12.215999999999999</v>
      </c>
      <c r="B510" s="15">
        <v>226.368932</v>
      </c>
      <c r="C510" s="15">
        <v>19.242718450000002</v>
      </c>
      <c r="D510" s="15">
        <v>11.76023681</v>
      </c>
      <c r="E510" s="32">
        <f t="shared" si="59"/>
        <v>216.52057840023568</v>
      </c>
      <c r="F510" s="32">
        <f t="shared" si="66"/>
        <v>1.2179554024478763</v>
      </c>
      <c r="G510" s="32">
        <f t="shared" si="61"/>
        <v>5.6251253873731135E-3</v>
      </c>
      <c r="I510" s="48"/>
    </row>
    <row r="511" spans="1:9" x14ac:dyDescent="0.2">
      <c r="A511" s="1">
        <v>12.24</v>
      </c>
      <c r="B511" s="15">
        <v>224.9428571</v>
      </c>
      <c r="C511" s="15">
        <v>19.123809519999998</v>
      </c>
      <c r="D511" s="15">
        <v>11.75881053</v>
      </c>
      <c r="E511" s="32">
        <f t="shared" si="59"/>
        <v>216.54151036178288</v>
      </c>
      <c r="F511" s="32">
        <f xml:space="preserve"> E511^3*SQRT(1/C511+1/B511)/((2*H$10+H$7*E511)*SQRT(11*105))</f>
        <v>1.209111315605288</v>
      </c>
      <c r="G511" s="32">
        <f t="shared" si="61"/>
        <v>5.5837391804702324E-3</v>
      </c>
      <c r="I511" s="48"/>
    </row>
    <row r="512" spans="1:9" x14ac:dyDescent="0.2">
      <c r="A512" s="1">
        <v>12.263999999999999</v>
      </c>
      <c r="B512" s="15">
        <v>223</v>
      </c>
      <c r="C512" s="15">
        <v>18.93333333</v>
      </c>
      <c r="D512" s="15">
        <v>11.756365750000001</v>
      </c>
      <c r="E512" s="32">
        <f t="shared" si="59"/>
        <v>216.57735792346693</v>
      </c>
      <c r="F512" s="32">
        <f t="shared" ref="F512:F520" si="67" xml:space="preserve"> E512^3*SQRT(1/C512+1/B512)/((2*H$10+H$7*E512)*SQRT(11*105))</f>
        <v>1.2135033910237154</v>
      </c>
      <c r="G512" s="32">
        <f t="shared" si="61"/>
        <v>5.6030944446766101E-3</v>
      </c>
      <c r="I512" s="48"/>
    </row>
    <row r="513" spans="1:9" x14ac:dyDescent="0.2">
      <c r="A513" s="1">
        <v>12.288</v>
      </c>
      <c r="B513" s="15">
        <v>221.09523809999999</v>
      </c>
      <c r="C513" s="15">
        <v>18.742857140000002</v>
      </c>
      <c r="D513" s="15">
        <v>11.751227249999999</v>
      </c>
      <c r="E513" s="32">
        <f t="shared" si="59"/>
        <v>216.6525730851493</v>
      </c>
      <c r="F513" s="32">
        <f t="shared" si="67"/>
        <v>1.2162030463609566</v>
      </c>
      <c r="G513" s="32">
        <f t="shared" si="61"/>
        <v>5.6136099795268141E-3</v>
      </c>
      <c r="I513" s="48"/>
    </row>
    <row r="514" spans="1:9" x14ac:dyDescent="0.2">
      <c r="A514" s="1">
        <v>12.311999999999999</v>
      </c>
      <c r="B514" s="15">
        <v>219.3428571</v>
      </c>
      <c r="C514" s="15">
        <v>18.695238100000001</v>
      </c>
      <c r="D514" s="15">
        <v>11.74918965</v>
      </c>
      <c r="E514" s="32">
        <f t="shared" si="59"/>
        <v>216.6823501076403</v>
      </c>
      <c r="F514" s="32">
        <f t="shared" si="67"/>
        <v>1.2166773478235955</v>
      </c>
      <c r="G514" s="32">
        <f t="shared" si="61"/>
        <v>5.6150274686387345E-3</v>
      </c>
      <c r="I514" s="48"/>
    </row>
    <row r="515" spans="1:9" x14ac:dyDescent="0.2">
      <c r="A515" s="1">
        <v>12.336</v>
      </c>
      <c r="B515" s="15">
        <v>217.08571430000001</v>
      </c>
      <c r="C515" s="15">
        <v>18.47619048</v>
      </c>
      <c r="D515" s="15">
        <v>11.75366464</v>
      </c>
      <c r="E515" s="32">
        <f t="shared" ref="E515:E578" si="68" xml:space="preserve"> (2*H$10)/(-H$7+SQRT((H$7)^2+4*H$10*(LN(D515)-H$4)))</f>
        <v>216.61691752034423</v>
      </c>
      <c r="F515" s="32">
        <f t="shared" si="67"/>
        <v>1.2267484443349412</v>
      </c>
      <c r="G515" s="32">
        <f t="shared" si="61"/>
        <v>5.6632162361913742E-3</v>
      </c>
      <c r="I515" s="48"/>
    </row>
    <row r="516" spans="1:9" x14ac:dyDescent="0.2">
      <c r="A516" s="1">
        <v>12.36</v>
      </c>
      <c r="B516" s="15">
        <v>215.3714286</v>
      </c>
      <c r="C516" s="15">
        <v>18.34285714</v>
      </c>
      <c r="D516" s="15">
        <v>11.7483358</v>
      </c>
      <c r="E516" s="32">
        <f t="shared" si="68"/>
        <v>216.6948199370627</v>
      </c>
      <c r="F516" s="32">
        <f t="shared" si="67"/>
        <v>1.2277101113048769</v>
      </c>
      <c r="G516" s="32">
        <f t="shared" si="61"/>
        <v>5.6656181798044629E-3</v>
      </c>
      <c r="I516" s="48"/>
    </row>
    <row r="517" spans="1:9" x14ac:dyDescent="0.2">
      <c r="A517" s="1">
        <v>12.384</v>
      </c>
      <c r="B517" s="15">
        <v>213.49523809999999</v>
      </c>
      <c r="C517" s="15">
        <v>18.219047620000001</v>
      </c>
      <c r="D517" s="15">
        <v>11.738656949999999</v>
      </c>
      <c r="E517" s="32">
        <f t="shared" si="68"/>
        <v>216.83583910197697</v>
      </c>
      <c r="F517" s="32">
        <f t="shared" si="67"/>
        <v>1.2256453152800477</v>
      </c>
      <c r="G517" s="32">
        <f t="shared" ref="G517:G580" si="69" xml:space="preserve"> F517/E517</f>
        <v>5.6524111528612753E-3</v>
      </c>
      <c r="I517" s="48"/>
    </row>
    <row r="518" spans="1:9" x14ac:dyDescent="0.2">
      <c r="A518" s="1">
        <v>12.407999999999999</v>
      </c>
      <c r="B518" s="15">
        <v>211.17142860000001</v>
      </c>
      <c r="C518" s="15">
        <v>17.990476189999999</v>
      </c>
      <c r="D518" s="15">
        <v>11.731580129999999</v>
      </c>
      <c r="E518" s="32">
        <f t="shared" si="68"/>
        <v>216.93856461381168</v>
      </c>
      <c r="F518" s="32">
        <f t="shared" si="67"/>
        <v>1.2287473967452871</v>
      </c>
      <c r="G518" s="32">
        <f t="shared" si="69"/>
        <v>5.66403395787499E-3</v>
      </c>
      <c r="I518" s="48"/>
    </row>
    <row r="519" spans="1:9" x14ac:dyDescent="0.2">
      <c r="A519" s="1">
        <v>12.432</v>
      </c>
      <c r="B519" s="15">
        <v>209.51428569999999</v>
      </c>
      <c r="C519" s="15">
        <v>17.838095240000001</v>
      </c>
      <c r="D519" s="15">
        <v>11.71825602</v>
      </c>
      <c r="E519" s="32">
        <f t="shared" si="68"/>
        <v>217.13111613763544</v>
      </c>
      <c r="F519" s="32">
        <f t="shared" si="67"/>
        <v>1.2254669871118211</v>
      </c>
      <c r="G519" s="32">
        <f t="shared" si="69"/>
        <v>5.6439031351684299E-3</v>
      </c>
      <c r="I519" s="48"/>
    </row>
    <row r="520" spans="1:9" x14ac:dyDescent="0.2">
      <c r="A520" s="1">
        <v>12.456</v>
      </c>
      <c r="B520" s="15">
        <v>207.50476190000001</v>
      </c>
      <c r="C520" s="15">
        <v>17.638095239999998</v>
      </c>
      <c r="D520" s="15">
        <v>11.71190193</v>
      </c>
      <c r="E520" s="32">
        <f t="shared" si="68"/>
        <v>217.22255402845752</v>
      </c>
      <c r="F520" s="32">
        <f t="shared" si="67"/>
        <v>1.2283219565575694</v>
      </c>
      <c r="G520" s="32">
        <f t="shared" si="69"/>
        <v>5.6546704464060923E-3</v>
      </c>
      <c r="I520" s="48"/>
    </row>
    <row r="521" spans="1:9" x14ac:dyDescent="0.2">
      <c r="A521" s="1">
        <v>12.48</v>
      </c>
      <c r="B521" s="15">
        <v>205.99065419999999</v>
      </c>
      <c r="C521" s="15">
        <v>17.59813084</v>
      </c>
      <c r="D521" s="15">
        <v>11.703988600000001</v>
      </c>
      <c r="E521" s="32">
        <f t="shared" si="68"/>
        <v>217.33608696462781</v>
      </c>
      <c r="F521" s="32">
        <f xml:space="preserve"> E521^3*SQRT(1/C521+1/B521)/((2*H$10+H$7*E521)*SQRT(11*107))</f>
        <v>1.2135426311702615</v>
      </c>
      <c r="G521" s="32">
        <f t="shared" si="69"/>
        <v>5.58371436662412E-3</v>
      </c>
      <c r="I521" s="48"/>
    </row>
    <row r="522" spans="1:9" x14ac:dyDescent="0.2">
      <c r="A522" s="1">
        <v>12.504</v>
      </c>
      <c r="B522" s="15">
        <v>203.92523360000001</v>
      </c>
      <c r="C522" s="15">
        <v>17.495327100000001</v>
      </c>
      <c r="D522" s="15">
        <v>11.69533775</v>
      </c>
      <c r="E522" s="32">
        <f t="shared" si="68"/>
        <v>217.45977264993633</v>
      </c>
      <c r="F522" s="32">
        <f t="shared" ref="F522:F530" si="70" xml:space="preserve"> E522^3*SQRT(1/C522+1/B522)/((2*H$10+H$7*E522)*SQRT(11*107))</f>
        <v>1.212048981118041</v>
      </c>
      <c r="G522" s="32">
        <f t="shared" si="69"/>
        <v>5.5736698624677602E-3</v>
      </c>
      <c r="I522" s="48"/>
    </row>
    <row r="523" spans="1:9" x14ac:dyDescent="0.2">
      <c r="A523" s="1">
        <v>12.528</v>
      </c>
      <c r="B523" s="15">
        <v>202.51401870000001</v>
      </c>
      <c r="C523" s="15">
        <v>17.308411209999999</v>
      </c>
      <c r="D523" s="15">
        <v>11.6850962</v>
      </c>
      <c r="E523" s="32">
        <f t="shared" si="68"/>
        <v>217.60563343559079</v>
      </c>
      <c r="F523" s="32">
        <f t="shared" si="70"/>
        <v>1.2122464684517096</v>
      </c>
      <c r="G523" s="32">
        <f t="shared" si="69"/>
        <v>5.5708413854576198E-3</v>
      </c>
      <c r="I523" s="48"/>
    </row>
    <row r="524" spans="1:9" x14ac:dyDescent="0.2">
      <c r="A524" s="1">
        <v>12.552</v>
      </c>
      <c r="B524" s="15">
        <v>200.7663551</v>
      </c>
      <c r="C524" s="15">
        <v>17.233644859999998</v>
      </c>
      <c r="D524" s="15">
        <v>11.67154232</v>
      </c>
      <c r="E524" s="32">
        <f t="shared" si="68"/>
        <v>217.79774267967963</v>
      </c>
      <c r="F524" s="32">
        <f t="shared" si="70"/>
        <v>1.2071023424372671</v>
      </c>
      <c r="G524" s="32">
        <f t="shared" si="69"/>
        <v>5.5423087842217979E-3</v>
      </c>
      <c r="I524" s="48"/>
    </row>
    <row r="525" spans="1:9" x14ac:dyDescent="0.2">
      <c r="A525" s="1">
        <v>12.576000000000001</v>
      </c>
      <c r="B525" s="15">
        <v>199.35514019999999</v>
      </c>
      <c r="C525" s="15">
        <v>17.09345794</v>
      </c>
      <c r="D525" s="15">
        <v>11.6596855</v>
      </c>
      <c r="E525" s="32">
        <f t="shared" si="68"/>
        <v>217.96495386138426</v>
      </c>
      <c r="F525" s="32">
        <f t="shared" si="70"/>
        <v>1.2051394229310595</v>
      </c>
      <c r="G525" s="32">
        <f t="shared" si="69"/>
        <v>5.5290513524365618E-3</v>
      </c>
      <c r="I525" s="48"/>
    </row>
    <row r="526" spans="1:9" x14ac:dyDescent="0.2">
      <c r="A526" s="1">
        <v>12.6</v>
      </c>
      <c r="B526" s="15">
        <v>197.60747660000001</v>
      </c>
      <c r="C526" s="15">
        <v>16.943925230000001</v>
      </c>
      <c r="D526" s="15">
        <v>11.645756609999999</v>
      </c>
      <c r="E526" s="32">
        <f t="shared" si="68"/>
        <v>218.16040607801017</v>
      </c>
      <c r="F526" s="32">
        <f t="shared" si="70"/>
        <v>1.2025475552684439</v>
      </c>
      <c r="G526" s="32">
        <f t="shared" si="69"/>
        <v>5.5122172574176218E-3</v>
      </c>
      <c r="I526" s="48"/>
    </row>
    <row r="527" spans="1:9" x14ac:dyDescent="0.2">
      <c r="A527" s="1">
        <v>12.624000000000001</v>
      </c>
      <c r="B527" s="15">
        <v>195.70093460000001</v>
      </c>
      <c r="C527" s="15">
        <v>16.803738320000001</v>
      </c>
      <c r="D527" s="15">
        <v>11.637951259999999</v>
      </c>
      <c r="E527" s="32">
        <f t="shared" si="68"/>
        <v>218.26947901828694</v>
      </c>
      <c r="F527" s="32">
        <f t="shared" si="70"/>
        <v>1.2032585195765719</v>
      </c>
      <c r="G527" s="32">
        <f t="shared" si="69"/>
        <v>5.5127199871850205E-3</v>
      </c>
      <c r="I527" s="48"/>
    </row>
    <row r="528" spans="1:9" x14ac:dyDescent="0.2">
      <c r="A528" s="1">
        <v>12.648</v>
      </c>
      <c r="B528" s="15">
        <v>194.14953270000001</v>
      </c>
      <c r="C528" s="15">
        <v>16.728971959999999</v>
      </c>
      <c r="D528" s="15">
        <v>11.6355054</v>
      </c>
      <c r="E528" s="32">
        <f t="shared" si="68"/>
        <v>218.30359189650454</v>
      </c>
      <c r="F528" s="32">
        <f t="shared" si="70"/>
        <v>1.2047538852573396</v>
      </c>
      <c r="G528" s="32">
        <f t="shared" si="69"/>
        <v>5.5187084866129953E-3</v>
      </c>
      <c r="I528" s="48"/>
    </row>
    <row r="529" spans="1:9" x14ac:dyDescent="0.2">
      <c r="A529" s="1">
        <v>12.672000000000001</v>
      </c>
      <c r="B529" s="15">
        <v>192.57009350000001</v>
      </c>
      <c r="C529" s="15">
        <v>16.616822429999999</v>
      </c>
      <c r="D529" s="15">
        <v>11.62261717</v>
      </c>
      <c r="E529" s="32">
        <f t="shared" si="68"/>
        <v>218.48283503037874</v>
      </c>
      <c r="F529" s="32">
        <f t="shared" si="70"/>
        <v>1.2017974396771389</v>
      </c>
      <c r="G529" s="32">
        <f t="shared" si="69"/>
        <v>5.5006492364035649E-3</v>
      </c>
      <c r="I529" s="48"/>
    </row>
    <row r="530" spans="1:9" x14ac:dyDescent="0.2">
      <c r="A530" s="1">
        <v>12.696</v>
      </c>
      <c r="B530" s="15">
        <v>190.83177570000001</v>
      </c>
      <c r="C530" s="15">
        <v>16.429906540000001</v>
      </c>
      <c r="D530" s="15">
        <v>11.61181687</v>
      </c>
      <c r="E530" s="32">
        <f t="shared" si="68"/>
        <v>218.63238921186337</v>
      </c>
      <c r="F530" s="32">
        <f t="shared" si="70"/>
        <v>1.2026563681769933</v>
      </c>
      <c r="G530" s="32">
        <f t="shared" si="69"/>
        <v>5.5008151926271643E-3</v>
      </c>
      <c r="I530" s="48"/>
    </row>
    <row r="531" spans="1:9" x14ac:dyDescent="0.2">
      <c r="A531" s="1">
        <v>12.72</v>
      </c>
      <c r="B531" s="15">
        <v>189.40366969999999</v>
      </c>
      <c r="C531" s="15">
        <v>16.31192661</v>
      </c>
      <c r="D531" s="15">
        <v>11.601373990000001</v>
      </c>
      <c r="E531" s="32">
        <f t="shared" si="68"/>
        <v>218.77644183647507</v>
      </c>
      <c r="F531" s="32">
        <f xml:space="preserve"> E531^3*SQRT(1/C531+1/B531)/((2*H$10+H$7*E531)*SQRT(11*109))</f>
        <v>1.190362607311839</v>
      </c>
      <c r="G531" s="32">
        <f t="shared" si="69"/>
        <v>5.4409999418565278E-3</v>
      </c>
      <c r="I531" s="48"/>
    </row>
    <row r="532" spans="1:9" x14ac:dyDescent="0.2">
      <c r="A532" s="1">
        <v>12.744</v>
      </c>
      <c r="B532" s="15">
        <v>187.93577980000001</v>
      </c>
      <c r="C532" s="15">
        <v>16.174311929999998</v>
      </c>
      <c r="D532" s="15">
        <v>11.58679308</v>
      </c>
      <c r="E532" s="32">
        <f t="shared" si="68"/>
        <v>218.97668792701839</v>
      </c>
      <c r="F532" s="32">
        <f t="shared" ref="F532:F540" si="71" xml:space="preserve"> E532^3*SQRT(1/C532+1/B532)/((2*H$10+H$7*E532)*SQRT(11*109))</f>
        <v>1.1877958057156239</v>
      </c>
      <c r="G532" s="32">
        <f t="shared" si="69"/>
        <v>5.4243025454449208E-3</v>
      </c>
      <c r="I532" s="48"/>
    </row>
    <row r="533" spans="1:9" x14ac:dyDescent="0.2">
      <c r="A533" s="1">
        <v>12.768000000000001</v>
      </c>
      <c r="B533" s="15">
        <v>186.3853211</v>
      </c>
      <c r="C533" s="15">
        <v>16.027522940000001</v>
      </c>
      <c r="D533" s="15">
        <v>11.57696303</v>
      </c>
      <c r="E533" s="32">
        <f t="shared" si="68"/>
        <v>219.1111170817307</v>
      </c>
      <c r="F533" s="32">
        <f t="shared" si="71"/>
        <v>1.1881471809212785</v>
      </c>
      <c r="G533" s="32">
        <f t="shared" si="69"/>
        <v>5.4225782641511861E-3</v>
      </c>
      <c r="I533" s="48"/>
    </row>
    <row r="534" spans="1:9" x14ac:dyDescent="0.2">
      <c r="A534" s="1">
        <v>12.792</v>
      </c>
      <c r="B534" s="15">
        <v>184.7247706</v>
      </c>
      <c r="C534" s="15">
        <v>15.981651380000001</v>
      </c>
      <c r="D534" s="15">
        <v>11.571540860000001</v>
      </c>
      <c r="E534" s="32">
        <f t="shared" si="68"/>
        <v>219.18507379052184</v>
      </c>
      <c r="F534" s="32">
        <f t="shared" si="71"/>
        <v>1.1873903100026302</v>
      </c>
      <c r="G534" s="32">
        <f t="shared" si="69"/>
        <v>5.4172954821615051E-3</v>
      </c>
      <c r="I534" s="48"/>
    </row>
    <row r="535" spans="1:9" x14ac:dyDescent="0.2">
      <c r="A535" s="1">
        <v>12.816000000000001</v>
      </c>
      <c r="B535" s="15">
        <v>183.33027519999999</v>
      </c>
      <c r="C535" s="15">
        <v>15.899082569999999</v>
      </c>
      <c r="D535" s="15">
        <v>11.563544029999999</v>
      </c>
      <c r="E535" s="32">
        <f t="shared" si="68"/>
        <v>219.29390090307757</v>
      </c>
      <c r="F535" s="32">
        <f t="shared" si="71"/>
        <v>1.1865630746197977</v>
      </c>
      <c r="G535" s="32">
        <f t="shared" si="69"/>
        <v>5.4108348190870523E-3</v>
      </c>
      <c r="I535" s="48"/>
    </row>
    <row r="536" spans="1:9" x14ac:dyDescent="0.2">
      <c r="A536" s="1">
        <v>12.84</v>
      </c>
      <c r="B536" s="15">
        <v>181.79816510000001</v>
      </c>
      <c r="C536" s="15">
        <v>15.743119269999999</v>
      </c>
      <c r="D536" s="15">
        <v>11.55145858</v>
      </c>
      <c r="E536" s="32">
        <f t="shared" si="68"/>
        <v>219.45781885936677</v>
      </c>
      <c r="F536" s="32">
        <f t="shared" si="71"/>
        <v>1.1863482901141165</v>
      </c>
      <c r="G536" s="32">
        <f t="shared" si="69"/>
        <v>5.4058146402810722E-3</v>
      </c>
      <c r="I536" s="48"/>
    </row>
    <row r="537" spans="1:9" x14ac:dyDescent="0.2">
      <c r="A537" s="1">
        <v>12.864000000000001</v>
      </c>
      <c r="B537" s="15">
        <v>180.3394495</v>
      </c>
      <c r="C537" s="15">
        <v>15.678899080000001</v>
      </c>
      <c r="D537" s="15">
        <v>11.54422345</v>
      </c>
      <c r="E537" s="32">
        <f t="shared" si="68"/>
        <v>219.55563903355483</v>
      </c>
      <c r="F537" s="32">
        <f t="shared" si="71"/>
        <v>1.1854138592336596</v>
      </c>
      <c r="G537" s="32">
        <f t="shared" si="69"/>
        <v>5.3991501400357661E-3</v>
      </c>
      <c r="I537" s="48"/>
    </row>
    <row r="538" spans="1:9" x14ac:dyDescent="0.2">
      <c r="A538" s="1">
        <v>12.888</v>
      </c>
      <c r="B538" s="15">
        <v>179</v>
      </c>
      <c r="C538" s="15">
        <v>15.51376147</v>
      </c>
      <c r="D538" s="15">
        <v>11.538957910000001</v>
      </c>
      <c r="E538" s="32">
        <f t="shared" si="68"/>
        <v>219.62668543335886</v>
      </c>
      <c r="F538" s="32">
        <f t="shared" si="71"/>
        <v>1.1889856642334466</v>
      </c>
      <c r="G538" s="32">
        <f t="shared" si="69"/>
        <v>5.4136666584362744E-3</v>
      </c>
      <c r="I538" s="48"/>
    </row>
    <row r="539" spans="1:9" x14ac:dyDescent="0.2">
      <c r="A539" s="1">
        <v>12.912000000000001</v>
      </c>
      <c r="B539" s="15">
        <v>177.53211010000001</v>
      </c>
      <c r="C539" s="15">
        <v>15.37614679</v>
      </c>
      <c r="D539" s="15">
        <v>11.53297128</v>
      </c>
      <c r="E539" s="32">
        <f t="shared" si="68"/>
        <v>219.70731496824746</v>
      </c>
      <c r="F539" s="32">
        <f t="shared" si="71"/>
        <v>1.1913513588407407</v>
      </c>
      <c r="G539" s="32">
        <f t="shared" si="69"/>
        <v>5.4224474001373932E-3</v>
      </c>
      <c r="I539" s="48"/>
    </row>
    <row r="540" spans="1:9" x14ac:dyDescent="0.2">
      <c r="A540" s="1">
        <v>12.936</v>
      </c>
      <c r="B540" s="15">
        <v>176.10091739999999</v>
      </c>
      <c r="C540" s="15">
        <v>15.31192661</v>
      </c>
      <c r="D540" s="15">
        <v>11.53058169</v>
      </c>
      <c r="E540" s="32">
        <f t="shared" si="68"/>
        <v>219.73945548455714</v>
      </c>
      <c r="F540" s="32">
        <f t="shared" si="71"/>
        <v>1.1928764649662711</v>
      </c>
      <c r="G540" s="32">
        <f t="shared" si="69"/>
        <v>5.4285947980339108E-3</v>
      </c>
      <c r="I540" s="48"/>
    </row>
    <row r="541" spans="1:9" x14ac:dyDescent="0.2">
      <c r="A541" s="1">
        <v>12.96</v>
      </c>
      <c r="B541" s="15">
        <v>174.91891889999999</v>
      </c>
      <c r="C541" s="15">
        <v>15.23423423</v>
      </c>
      <c r="D541" s="15">
        <v>11.531241359999999</v>
      </c>
      <c r="E541" s="32">
        <f t="shared" si="68"/>
        <v>219.73058522364411</v>
      </c>
      <c r="F541" s="32">
        <f xml:space="preserve"> E541^3*SQRT(1/C541+1/B541)/((2*H$10+H$7*E541)*SQRT(11*111))</f>
        <v>1.185486433662063</v>
      </c>
      <c r="G541" s="32">
        <f t="shared" si="69"/>
        <v>5.3951817060672843E-3</v>
      </c>
      <c r="I541" s="48"/>
    </row>
    <row r="542" spans="1:9" x14ac:dyDescent="0.2">
      <c r="A542" s="1">
        <v>12.984</v>
      </c>
      <c r="B542" s="15">
        <v>173.2882883</v>
      </c>
      <c r="C542" s="15">
        <v>15.027027029999999</v>
      </c>
      <c r="D542" s="15">
        <v>11.53253632</v>
      </c>
      <c r="E542" s="32">
        <f t="shared" si="68"/>
        <v>219.71316710141221</v>
      </c>
      <c r="F542" s="32">
        <f t="shared" ref="F542:F550" si="72" xml:space="preserve"> E542^3*SQRT(1/C542+1/B542)/((2*H$10+H$7*E542)*SQRT(11*111))</f>
        <v>1.1940524194758808</v>
      </c>
      <c r="G542" s="32">
        <f t="shared" si="69"/>
        <v>5.4345965479836097E-3</v>
      </c>
      <c r="I542" s="48"/>
    </row>
    <row r="543" spans="1:9" x14ac:dyDescent="0.2">
      <c r="A543" s="1">
        <v>13.007999999999999</v>
      </c>
      <c r="B543" s="15">
        <v>171.963964</v>
      </c>
      <c r="C543" s="15">
        <v>14.873873870000001</v>
      </c>
      <c r="D543" s="15">
        <v>11.530128680000001</v>
      </c>
      <c r="E543" s="32">
        <f t="shared" si="68"/>
        <v>219.74554581014758</v>
      </c>
      <c r="F543" s="32">
        <f t="shared" si="72"/>
        <v>1.1988901223917832</v>
      </c>
      <c r="G543" s="32">
        <f t="shared" si="69"/>
        <v>5.4558108014056495E-3</v>
      </c>
      <c r="I543" s="48"/>
    </row>
    <row r="544" spans="1:9" x14ac:dyDescent="0.2">
      <c r="A544" s="1">
        <v>13.032</v>
      </c>
      <c r="B544" s="15">
        <v>170.5315315</v>
      </c>
      <c r="C544" s="15">
        <v>14.74774775</v>
      </c>
      <c r="D544" s="15">
        <v>11.526805059999999</v>
      </c>
      <c r="E544" s="32">
        <f t="shared" si="68"/>
        <v>219.79020219216471</v>
      </c>
      <c r="F544" s="32">
        <f t="shared" si="72"/>
        <v>1.2023823945365715</v>
      </c>
      <c r="G544" s="32">
        <f t="shared" si="69"/>
        <v>5.4705914210193812E-3</v>
      </c>
      <c r="I544" s="48"/>
    </row>
    <row r="545" spans="1:9" x14ac:dyDescent="0.2">
      <c r="A545" s="1">
        <v>13.055999999999999</v>
      </c>
      <c r="B545" s="15">
        <v>169.036036</v>
      </c>
      <c r="C545" s="15">
        <v>14.65765766</v>
      </c>
      <c r="D545" s="15">
        <v>11.51823894</v>
      </c>
      <c r="E545" s="32">
        <f t="shared" si="68"/>
        <v>219.90508130323053</v>
      </c>
      <c r="F545" s="32">
        <f t="shared" si="72"/>
        <v>1.2020601587970978</v>
      </c>
      <c r="G545" s="32">
        <f t="shared" si="69"/>
        <v>5.4662682266061798E-3</v>
      </c>
      <c r="I545" s="48"/>
    </row>
    <row r="546" spans="1:9" x14ac:dyDescent="0.2">
      <c r="A546" s="1">
        <v>13.08</v>
      </c>
      <c r="B546" s="15">
        <v>167.66666670000001</v>
      </c>
      <c r="C546" s="15">
        <v>14.531531530000001</v>
      </c>
      <c r="D546" s="15">
        <v>11.50913463</v>
      </c>
      <c r="E546" s="32">
        <f t="shared" si="68"/>
        <v>220.02684129115627</v>
      </c>
      <c r="F546" s="32">
        <f t="shared" si="72"/>
        <v>1.2028808709864525</v>
      </c>
      <c r="G546" s="32">
        <f t="shared" si="69"/>
        <v>5.4669733198355963E-3</v>
      </c>
      <c r="I546" s="48"/>
    </row>
    <row r="547" spans="1:9" x14ac:dyDescent="0.2">
      <c r="A547" s="1">
        <v>13.103999999999999</v>
      </c>
      <c r="B547" s="15">
        <v>166.24324319999999</v>
      </c>
      <c r="C547" s="15">
        <v>14.378378379999999</v>
      </c>
      <c r="D547" s="15">
        <v>11.49999822</v>
      </c>
      <c r="E547" s="32">
        <f t="shared" si="68"/>
        <v>220.14868726990977</v>
      </c>
      <c r="F547" s="32">
        <f t="shared" si="72"/>
        <v>1.2048326182775124</v>
      </c>
      <c r="G547" s="32">
        <f t="shared" si="69"/>
        <v>5.4728130938175735E-3</v>
      </c>
      <c r="I547" s="48"/>
    </row>
    <row r="548" spans="1:9" x14ac:dyDescent="0.2">
      <c r="A548" s="1">
        <v>13.128</v>
      </c>
      <c r="B548" s="15">
        <v>165</v>
      </c>
      <c r="C548" s="15">
        <v>14.378378379999999</v>
      </c>
      <c r="D548" s="15">
        <v>11.481151560000001</v>
      </c>
      <c r="E548" s="32">
        <f t="shared" si="68"/>
        <v>220.39896912758218</v>
      </c>
      <c r="F548" s="32">
        <f t="shared" si="72"/>
        <v>1.1964288277398463</v>
      </c>
      <c r="G548" s="32">
        <f t="shared" si="69"/>
        <v>5.4284683475414553E-3</v>
      </c>
      <c r="I548" s="48"/>
    </row>
    <row r="549" spans="1:9" x14ac:dyDescent="0.2">
      <c r="A549" s="1">
        <v>13.151999999999999</v>
      </c>
      <c r="B549" s="15">
        <v>163.61261260000001</v>
      </c>
      <c r="C549" s="15">
        <v>14.225225229999999</v>
      </c>
      <c r="D549" s="15">
        <v>11.460604780000001</v>
      </c>
      <c r="E549" s="32">
        <f t="shared" si="68"/>
        <v>220.67024238890414</v>
      </c>
      <c r="F549" s="32">
        <f t="shared" si="72"/>
        <v>1.1934126786967862</v>
      </c>
      <c r="G549" s="32">
        <f t="shared" si="69"/>
        <v>5.4081269217692851E-3</v>
      </c>
      <c r="I549" s="48"/>
    </row>
    <row r="550" spans="1:9" x14ac:dyDescent="0.2">
      <c r="A550" s="1">
        <v>13.176</v>
      </c>
      <c r="B550" s="15">
        <v>162.38738739999999</v>
      </c>
      <c r="C550" s="15">
        <v>14.180180180000001</v>
      </c>
      <c r="D550" s="15">
        <v>11.444661330000001</v>
      </c>
      <c r="E550" s="32">
        <f t="shared" si="68"/>
        <v>220.87963503291269</v>
      </c>
      <c r="F550" s="32">
        <f t="shared" si="72"/>
        <v>1.188452097004959</v>
      </c>
      <c r="G550" s="32">
        <f t="shared" si="69"/>
        <v>5.380541745407497E-3</v>
      </c>
      <c r="I550" s="48"/>
    </row>
    <row r="551" spans="1:9" x14ac:dyDescent="0.2">
      <c r="A551" s="1">
        <v>13.2</v>
      </c>
      <c r="B551" s="15">
        <v>161.12389379999999</v>
      </c>
      <c r="C551" s="15">
        <v>14.132743359999999</v>
      </c>
      <c r="D551" s="15">
        <v>11.42807086</v>
      </c>
      <c r="E551" s="32">
        <f t="shared" si="68"/>
        <v>221.09653144817364</v>
      </c>
      <c r="F551" s="32">
        <f xml:space="preserve"> E551^3*SQRT(1/C551+1/B551)/((2*H$10+H$7*E551)*SQRT(11*113))</f>
        <v>1.1729451355649374</v>
      </c>
      <c r="G551" s="32">
        <f t="shared" si="69"/>
        <v>5.3051268053921638E-3</v>
      </c>
      <c r="I551" s="48"/>
    </row>
    <row r="552" spans="1:9" x14ac:dyDescent="0.2">
      <c r="A552" s="1">
        <v>13.224</v>
      </c>
      <c r="B552" s="15">
        <v>159.7433628</v>
      </c>
      <c r="C552" s="15">
        <v>14.03539823</v>
      </c>
      <c r="D552" s="15">
        <v>11.40787079</v>
      </c>
      <c r="E552" s="32">
        <f t="shared" si="68"/>
        <v>221.35928985593895</v>
      </c>
      <c r="F552" s="32">
        <f t="shared" ref="F552:F560" si="73" xml:space="preserve"> E552^3*SQRT(1/C552+1/B552)/((2*H$10+H$7*E552)*SQRT(11*113))</f>
        <v>1.1685974269365631</v>
      </c>
      <c r="G552" s="32">
        <f t="shared" si="69"/>
        <v>5.2791885431918784E-3</v>
      </c>
      <c r="I552" s="48"/>
    </row>
    <row r="553" spans="1:9" x14ac:dyDescent="0.2">
      <c r="A553" s="1">
        <v>13.247999999999999</v>
      </c>
      <c r="B553" s="15">
        <v>158.14159290000001</v>
      </c>
      <c r="C553" s="15">
        <v>13.96460177</v>
      </c>
      <c r="D553" s="15">
        <v>11.382964210000001</v>
      </c>
      <c r="E553" s="32">
        <f t="shared" si="68"/>
        <v>221.681329433473</v>
      </c>
      <c r="F553" s="32">
        <f t="shared" si="73"/>
        <v>1.1616212487235513</v>
      </c>
      <c r="G553" s="32">
        <f t="shared" si="69"/>
        <v>5.2400499928982793E-3</v>
      </c>
      <c r="I553" s="48"/>
    </row>
    <row r="554" spans="1:9" x14ac:dyDescent="0.2">
      <c r="A554" s="1">
        <v>13.272</v>
      </c>
      <c r="B554" s="15">
        <v>156.99115040000001</v>
      </c>
      <c r="C554" s="15">
        <v>13.849557519999999</v>
      </c>
      <c r="D554" s="15">
        <v>11.36259342</v>
      </c>
      <c r="E554" s="32">
        <f t="shared" si="68"/>
        <v>221.94318535445933</v>
      </c>
      <c r="F554" s="32">
        <f t="shared" si="73"/>
        <v>1.1582887771022501</v>
      </c>
      <c r="G554" s="32">
        <f t="shared" si="69"/>
        <v>5.2188526322733408E-3</v>
      </c>
      <c r="I554" s="48"/>
    </row>
    <row r="555" spans="1:9" x14ac:dyDescent="0.2">
      <c r="A555" s="1">
        <v>13.295999999999999</v>
      </c>
      <c r="B555" s="15">
        <v>155.90265489999999</v>
      </c>
      <c r="C555" s="15">
        <v>13.69026549</v>
      </c>
      <c r="D555" s="15">
        <v>11.340736679999999</v>
      </c>
      <c r="E555" s="32">
        <f t="shared" si="68"/>
        <v>222.22266027841818</v>
      </c>
      <c r="F555" s="32">
        <f t="shared" si="73"/>
        <v>1.1562923131346483</v>
      </c>
      <c r="G555" s="32">
        <f t="shared" si="69"/>
        <v>5.2033051520756412E-3</v>
      </c>
      <c r="I555" s="48"/>
    </row>
    <row r="556" spans="1:9" x14ac:dyDescent="0.2">
      <c r="A556" s="1">
        <v>13.32</v>
      </c>
      <c r="B556" s="15">
        <v>154.7787611</v>
      </c>
      <c r="C556" s="15">
        <v>13.63716814</v>
      </c>
      <c r="D556" s="15">
        <v>11.327866119999999</v>
      </c>
      <c r="E556" s="32">
        <f t="shared" si="68"/>
        <v>222.38653518746031</v>
      </c>
      <c r="F556" s="32">
        <f t="shared" si="73"/>
        <v>1.1537964792606141</v>
      </c>
      <c r="G556" s="32">
        <f t="shared" si="69"/>
        <v>5.1882479228700764E-3</v>
      </c>
      <c r="I556" s="48"/>
    </row>
    <row r="557" spans="1:9" x14ac:dyDescent="0.2">
      <c r="A557" s="1">
        <v>13.343999999999999</v>
      </c>
      <c r="B557" s="15">
        <v>153.41592919999999</v>
      </c>
      <c r="C557" s="15">
        <v>13.55752212</v>
      </c>
      <c r="D557" s="15">
        <v>11.316690060000001</v>
      </c>
      <c r="E557" s="32">
        <f t="shared" si="68"/>
        <v>222.52842608388886</v>
      </c>
      <c r="F557" s="32">
        <f t="shared" si="73"/>
        <v>1.1531175712710864</v>
      </c>
      <c r="G557" s="32">
        <f t="shared" si="69"/>
        <v>5.1818888560169101E-3</v>
      </c>
      <c r="I557" s="48"/>
    </row>
    <row r="558" spans="1:9" x14ac:dyDescent="0.2">
      <c r="A558" s="1">
        <v>13.368</v>
      </c>
      <c r="B558" s="15">
        <v>152.23893810000001</v>
      </c>
      <c r="C558" s="15">
        <v>13.486725659999999</v>
      </c>
      <c r="D558" s="15">
        <v>11.315565790000001</v>
      </c>
      <c r="E558" s="32">
        <f t="shared" si="68"/>
        <v>222.54267902803915</v>
      </c>
      <c r="F558" s="32">
        <f t="shared" si="73"/>
        <v>1.1558354193507807</v>
      </c>
      <c r="G558" s="32">
        <f t="shared" si="69"/>
        <v>5.1937696822871079E-3</v>
      </c>
      <c r="I558" s="48"/>
    </row>
    <row r="559" spans="1:9" x14ac:dyDescent="0.2">
      <c r="A559" s="1">
        <v>13.391999999999999</v>
      </c>
      <c r="B559" s="15">
        <v>150.8495575</v>
      </c>
      <c r="C559" s="15">
        <v>13.40707965</v>
      </c>
      <c r="D559" s="15">
        <v>11.31766839</v>
      </c>
      <c r="E559" s="32">
        <f t="shared" si="68"/>
        <v>222.51602022548349</v>
      </c>
      <c r="F559" s="32">
        <f t="shared" si="73"/>
        <v>1.1602064036413939</v>
      </c>
      <c r="G559" s="32">
        <f t="shared" si="69"/>
        <v>5.214035387050852E-3</v>
      </c>
      <c r="I559" s="48"/>
    </row>
    <row r="560" spans="1:9" x14ac:dyDescent="0.2">
      <c r="A560" s="1">
        <v>13.416</v>
      </c>
      <c r="B560" s="15">
        <v>149.58407080000001</v>
      </c>
      <c r="C560" s="15">
        <v>13.28318584</v>
      </c>
      <c r="D560" s="15">
        <v>11.31579816</v>
      </c>
      <c r="E560" s="32">
        <f t="shared" si="68"/>
        <v>222.53973346405274</v>
      </c>
      <c r="F560" s="32">
        <f t="shared" si="73"/>
        <v>1.1648580030004676</v>
      </c>
      <c r="G560" s="32">
        <f t="shared" si="69"/>
        <v>5.2343821252424988E-3</v>
      </c>
      <c r="I560" s="48"/>
    </row>
    <row r="561" spans="1:9" x14ac:dyDescent="0.2">
      <c r="A561" s="1">
        <v>13.44</v>
      </c>
      <c r="B561" s="15">
        <v>148.40869570000001</v>
      </c>
      <c r="C561" s="15">
        <v>13.12173913</v>
      </c>
      <c r="D561" s="15">
        <v>11.31011138</v>
      </c>
      <c r="E561" s="32">
        <f t="shared" si="68"/>
        <v>222.61177402517134</v>
      </c>
      <c r="F561" s="32">
        <f xml:space="preserve"> E561^3*SQRT(1/C561+1/B561)/((2*H$10+H$7*E561)*SQRT(11*115))</f>
        <v>1.159431661324956</v>
      </c>
      <c r="G561" s="32">
        <f t="shared" si="69"/>
        <v>5.2083123922899771E-3</v>
      </c>
      <c r="I561" s="48"/>
    </row>
    <row r="562" spans="1:9" x14ac:dyDescent="0.2">
      <c r="A562" s="1">
        <v>13.464</v>
      </c>
      <c r="B562" s="15">
        <v>147.19999999999999</v>
      </c>
      <c r="C562" s="15">
        <v>13.05217391</v>
      </c>
      <c r="D562" s="15">
        <v>11.310198460000001</v>
      </c>
      <c r="E562" s="32">
        <f t="shared" si="68"/>
        <v>222.61067161157072</v>
      </c>
      <c r="F562" s="32">
        <f t="shared" ref="F562:F570" si="74" xml:space="preserve"> E562^3*SQRT(1/C562+1/B562)/((2*H$10+H$7*E562)*SQRT(11*115))</f>
        <v>1.162685219703768</v>
      </c>
      <c r="G562" s="32">
        <f t="shared" si="69"/>
        <v>5.2229536494661681E-3</v>
      </c>
      <c r="I562" s="48"/>
    </row>
    <row r="563" spans="1:9" x14ac:dyDescent="0.2">
      <c r="A563" s="1">
        <v>13.488</v>
      </c>
      <c r="B563" s="15">
        <v>146.51304350000001</v>
      </c>
      <c r="C563" s="15">
        <v>12.88695652</v>
      </c>
      <c r="D563" s="15">
        <v>11.31504131</v>
      </c>
      <c r="E563" s="32">
        <f t="shared" si="68"/>
        <v>222.54932683968045</v>
      </c>
      <c r="F563" s="32">
        <f t="shared" si="74"/>
        <v>1.171560514593353</v>
      </c>
      <c r="G563" s="32">
        <f t="shared" si="69"/>
        <v>5.2642734589681281E-3</v>
      </c>
      <c r="I563" s="48"/>
    </row>
    <row r="564" spans="1:9" x14ac:dyDescent="0.2">
      <c r="A564" s="1">
        <v>13.512</v>
      </c>
      <c r="B564" s="15">
        <v>145.34782609999999</v>
      </c>
      <c r="C564" s="15">
        <v>12.808695650000001</v>
      </c>
      <c r="D564" s="15">
        <v>11.3157879</v>
      </c>
      <c r="E564" s="32">
        <f t="shared" si="68"/>
        <v>222.53986352505729</v>
      </c>
      <c r="F564" s="32">
        <f t="shared" si="74"/>
        <v>1.1755079880353598</v>
      </c>
      <c r="G564" s="32">
        <f t="shared" si="69"/>
        <v>5.2822355932783316E-3</v>
      </c>
      <c r="I564" s="48"/>
    </row>
    <row r="565" spans="1:9" x14ac:dyDescent="0.2">
      <c r="A565" s="1">
        <v>13.536</v>
      </c>
      <c r="B565" s="15">
        <v>144.0434783</v>
      </c>
      <c r="C565" s="15">
        <v>12.73043478</v>
      </c>
      <c r="D565" s="15">
        <v>11.313810999999999</v>
      </c>
      <c r="E565" s="32">
        <f t="shared" si="68"/>
        <v>222.56491787101663</v>
      </c>
      <c r="F565" s="32">
        <f t="shared" si="74"/>
        <v>1.1785004086379247</v>
      </c>
      <c r="G565" s="32">
        <f t="shared" si="69"/>
        <v>5.2950861254822861E-3</v>
      </c>
      <c r="I565" s="48"/>
    </row>
    <row r="566" spans="1:9" x14ac:dyDescent="0.2">
      <c r="A566" s="1">
        <v>13.56</v>
      </c>
      <c r="B566" s="15">
        <v>142.8956522</v>
      </c>
      <c r="C566" s="15">
        <v>12.6173913</v>
      </c>
      <c r="D566" s="15">
        <v>11.30837734</v>
      </c>
      <c r="E566" s="32">
        <f t="shared" si="68"/>
        <v>222.63372192887698</v>
      </c>
      <c r="F566" s="32">
        <f t="shared" si="74"/>
        <v>1.1816540522872143</v>
      </c>
      <c r="G566" s="32">
        <f t="shared" si="69"/>
        <v>5.3076148664698147E-3</v>
      </c>
      <c r="I566" s="48"/>
    </row>
    <row r="567" spans="1:9" x14ac:dyDescent="0.2">
      <c r="A567" s="1">
        <v>13.584</v>
      </c>
      <c r="B567" s="15">
        <v>141.83478260000001</v>
      </c>
      <c r="C567" s="15">
        <v>12.49565217</v>
      </c>
      <c r="D567" s="15">
        <v>11.30044152</v>
      </c>
      <c r="E567" s="32">
        <f t="shared" si="68"/>
        <v>222.73405366444413</v>
      </c>
      <c r="F567" s="32">
        <f t="shared" si="74"/>
        <v>1.1842768359840892</v>
      </c>
      <c r="G567" s="32">
        <f t="shared" si="69"/>
        <v>5.3169994282429734E-3</v>
      </c>
      <c r="I567" s="48"/>
    </row>
    <row r="568" spans="1:9" x14ac:dyDescent="0.2">
      <c r="A568" s="1">
        <v>13.608000000000001</v>
      </c>
      <c r="B568" s="15">
        <v>140.58260870000001</v>
      </c>
      <c r="C568" s="15">
        <v>12.36521739</v>
      </c>
      <c r="D568" s="15">
        <v>11.29510211</v>
      </c>
      <c r="E568" s="32">
        <f t="shared" si="68"/>
        <v>222.8014560124401</v>
      </c>
      <c r="F568" s="32">
        <f t="shared" si="74"/>
        <v>1.1884087402838843</v>
      </c>
      <c r="G568" s="32">
        <f t="shared" si="69"/>
        <v>5.3339361490417261E-3</v>
      </c>
      <c r="I568" s="48"/>
    </row>
    <row r="569" spans="1:9" x14ac:dyDescent="0.2">
      <c r="A569" s="1">
        <v>13.632</v>
      </c>
      <c r="B569" s="15">
        <v>139.58260870000001</v>
      </c>
      <c r="C569" s="15">
        <v>12.35652174</v>
      </c>
      <c r="D569" s="15">
        <v>11.281685209999999</v>
      </c>
      <c r="E569" s="32">
        <f t="shared" si="68"/>
        <v>222.97046355361684</v>
      </c>
      <c r="F569" s="32">
        <f t="shared" si="74"/>
        <v>1.1841186847974277</v>
      </c>
      <c r="G569" s="32">
        <f t="shared" si="69"/>
        <v>5.3106526574210906E-3</v>
      </c>
      <c r="I569" s="48"/>
    </row>
    <row r="570" spans="1:9" x14ac:dyDescent="0.2">
      <c r="A570" s="1">
        <v>13.656000000000001</v>
      </c>
      <c r="B570" s="15">
        <v>138.56521739999999</v>
      </c>
      <c r="C570" s="15">
        <v>12.339130430000001</v>
      </c>
      <c r="D570" s="15">
        <v>11.27165334</v>
      </c>
      <c r="E570" s="32">
        <f t="shared" si="68"/>
        <v>223.09649833676212</v>
      </c>
      <c r="F570" s="32">
        <f t="shared" si="74"/>
        <v>1.1815372371567066</v>
      </c>
      <c r="G570" s="32">
        <f t="shared" si="69"/>
        <v>5.2960814982097428E-3</v>
      </c>
      <c r="I570" s="48"/>
    </row>
    <row r="571" spans="1:9" x14ac:dyDescent="0.2">
      <c r="A571" s="1">
        <v>13.68</v>
      </c>
      <c r="B571" s="15">
        <v>137.8632479</v>
      </c>
      <c r="C571" s="15">
        <v>12.30769231</v>
      </c>
      <c r="D571" s="15">
        <v>11.26842604</v>
      </c>
      <c r="E571" s="32">
        <f t="shared" si="68"/>
        <v>223.13698461472546</v>
      </c>
      <c r="F571" s="32">
        <f xml:space="preserve"> E571^3*SQRT(1/C571+1/B571)/((2*H$10+H$7*E571)*SQRT(11*117))</f>
        <v>1.1718392308535688</v>
      </c>
      <c r="G571" s="32">
        <f t="shared" si="69"/>
        <v>5.2516584504218294E-3</v>
      </c>
      <c r="I571" s="48"/>
    </row>
    <row r="572" spans="1:9" x14ac:dyDescent="0.2">
      <c r="A572" s="1">
        <v>13.704000000000001</v>
      </c>
      <c r="B572" s="15">
        <v>136.88034189999999</v>
      </c>
      <c r="C572" s="15">
        <v>12.196581200000001</v>
      </c>
      <c r="D572" s="15">
        <v>11.263592940000001</v>
      </c>
      <c r="E572" s="32">
        <f t="shared" si="68"/>
        <v>223.19756170621486</v>
      </c>
      <c r="F572" s="32">
        <f t="shared" ref="F572:F580" si="75" xml:space="preserve"> E572^3*SQRT(1/C572+1/B572)/((2*H$10+H$7*E572)*SQRT(11*117))</f>
        <v>1.1753178991739068</v>
      </c>
      <c r="G572" s="32">
        <f t="shared" si="69"/>
        <v>5.2658187221638472E-3</v>
      </c>
      <c r="I572" s="48"/>
    </row>
    <row r="573" spans="1:9" x14ac:dyDescent="0.2">
      <c r="A573" s="1">
        <v>13.728</v>
      </c>
      <c r="B573" s="15">
        <v>135.68376069999999</v>
      </c>
      <c r="C573" s="15">
        <v>12.094017089999999</v>
      </c>
      <c r="D573" s="15">
        <v>11.25686767</v>
      </c>
      <c r="E573" s="32">
        <f t="shared" si="68"/>
        <v>223.2817482456594</v>
      </c>
      <c r="F573" s="32">
        <f t="shared" si="75"/>
        <v>1.1778725675697546</v>
      </c>
      <c r="G573" s="32">
        <f t="shared" si="69"/>
        <v>5.2752747451342676E-3</v>
      </c>
      <c r="I573" s="48"/>
    </row>
    <row r="574" spans="1:9" x14ac:dyDescent="0.2">
      <c r="A574" s="1">
        <v>13.752000000000001</v>
      </c>
      <c r="B574" s="15">
        <v>134.65811969999999</v>
      </c>
      <c r="C574" s="15">
        <v>12</v>
      </c>
      <c r="D574" s="15">
        <v>11.252995719999999</v>
      </c>
      <c r="E574" s="32">
        <f t="shared" si="68"/>
        <v>223.33016125596279</v>
      </c>
      <c r="F574" s="32">
        <f t="shared" si="75"/>
        <v>1.1810691995230429</v>
      </c>
      <c r="G574" s="32">
        <f t="shared" si="69"/>
        <v>5.2884446636359064E-3</v>
      </c>
      <c r="I574" s="48"/>
    </row>
    <row r="575" spans="1:9" x14ac:dyDescent="0.2">
      <c r="A575" s="1">
        <v>13.776</v>
      </c>
      <c r="B575" s="15">
        <v>133.59829060000001</v>
      </c>
      <c r="C575" s="15">
        <v>11.88888889</v>
      </c>
      <c r="D575" s="15">
        <v>11.25032266</v>
      </c>
      <c r="E575" s="32">
        <f t="shared" si="68"/>
        <v>223.36356027515771</v>
      </c>
      <c r="F575" s="32">
        <f t="shared" si="75"/>
        <v>1.1855416825577878</v>
      </c>
      <c r="G575" s="32">
        <f t="shared" si="69"/>
        <v>5.3076772285387082E-3</v>
      </c>
      <c r="I575" s="48"/>
    </row>
    <row r="576" spans="1:9" x14ac:dyDescent="0.2">
      <c r="A576" s="1">
        <v>13.8</v>
      </c>
      <c r="B576" s="15">
        <v>132.8461538</v>
      </c>
      <c r="C576" s="15">
        <v>11.777777779999999</v>
      </c>
      <c r="D576" s="15">
        <v>11.255594759999999</v>
      </c>
      <c r="E576" s="32">
        <f t="shared" si="68"/>
        <v>223.29766858658172</v>
      </c>
      <c r="F576" s="32">
        <f t="shared" si="75"/>
        <v>1.1928553120550243</v>
      </c>
      <c r="G576" s="32">
        <f t="shared" si="69"/>
        <v>5.3419962671598835E-3</v>
      </c>
      <c r="I576" s="48"/>
    </row>
    <row r="577" spans="1:9" x14ac:dyDescent="0.2">
      <c r="A577" s="1">
        <v>13.824</v>
      </c>
      <c r="B577" s="15">
        <v>131.70085470000001</v>
      </c>
      <c r="C577" s="15">
        <v>11.683760680000001</v>
      </c>
      <c r="D577" s="15">
        <v>11.267270249999999</v>
      </c>
      <c r="E577" s="32">
        <f t="shared" si="68"/>
        <v>223.15147691273575</v>
      </c>
      <c r="F577" s="32">
        <f t="shared" si="75"/>
        <v>1.2019823741314848</v>
      </c>
      <c r="G577" s="32">
        <f t="shared" si="69"/>
        <v>5.3863966788869821E-3</v>
      </c>
      <c r="I577" s="48"/>
    </row>
    <row r="578" spans="1:9" x14ac:dyDescent="0.2">
      <c r="A578" s="1">
        <v>13.848000000000001</v>
      </c>
      <c r="B578" s="15">
        <v>130.59829060000001</v>
      </c>
      <c r="C578" s="15">
        <v>11.58119658</v>
      </c>
      <c r="D578" s="15">
        <v>11.28337524</v>
      </c>
      <c r="E578" s="32">
        <f t="shared" si="68"/>
        <v>222.94920310752653</v>
      </c>
      <c r="F578" s="32">
        <f t="shared" si="75"/>
        <v>1.2133420982615271</v>
      </c>
      <c r="G578" s="32">
        <f t="shared" si="69"/>
        <v>5.4422356364124003E-3</v>
      </c>
      <c r="I578" s="48"/>
    </row>
    <row r="579" spans="1:9" x14ac:dyDescent="0.2">
      <c r="A579" s="1">
        <v>13.872</v>
      </c>
      <c r="B579" s="15">
        <v>129.52991449999999</v>
      </c>
      <c r="C579" s="15">
        <v>11.43589744</v>
      </c>
      <c r="D579" s="15">
        <v>11.306239509999999</v>
      </c>
      <c r="E579" s="32">
        <f t="shared" ref="E579:E630" si="76" xml:space="preserve"> (2*H$10)/(-H$7+SQRT((H$7)^2+4*H$10*(LN(D579)-H$4)))</f>
        <v>222.66076844960097</v>
      </c>
      <c r="F579" s="32">
        <f t="shared" si="75"/>
        <v>1.2296910420242291</v>
      </c>
      <c r="G579" s="32">
        <f t="shared" si="69"/>
        <v>5.5227108510701485E-3</v>
      </c>
      <c r="I579" s="48"/>
    </row>
    <row r="580" spans="1:9" x14ac:dyDescent="0.2">
      <c r="A580" s="1">
        <v>13.896000000000001</v>
      </c>
      <c r="B580" s="15">
        <v>128.46153849999999</v>
      </c>
      <c r="C580" s="15">
        <v>11.4017094</v>
      </c>
      <c r="D580" s="15">
        <v>11.327875110000001</v>
      </c>
      <c r="E580" s="32">
        <f t="shared" si="76"/>
        <v>222.38642089883174</v>
      </c>
      <c r="F580" s="32">
        <f t="shared" si="75"/>
        <v>1.2404613499329389</v>
      </c>
      <c r="G580" s="32">
        <f t="shared" si="69"/>
        <v>5.5779545572939944E-3</v>
      </c>
      <c r="I580" s="48"/>
    </row>
    <row r="581" spans="1:9" x14ac:dyDescent="0.2">
      <c r="A581" s="1">
        <v>13.92</v>
      </c>
      <c r="B581" s="15">
        <v>127.5798319</v>
      </c>
      <c r="C581" s="15">
        <v>11.30252101</v>
      </c>
      <c r="D581" s="15">
        <v>11.35186972</v>
      </c>
      <c r="E581" s="32">
        <f t="shared" si="76"/>
        <v>222.08049427190872</v>
      </c>
      <c r="F581" s="32">
        <f xml:space="preserve"> E581^3*SQRT(1/C581+1/B581)/((2*H$10+H$7*E581)*SQRT(11*119))</f>
        <v>1.2451405989230686</v>
      </c>
      <c r="G581" s="32">
        <f t="shared" ref="G581:G630" si="77" xml:space="preserve"> F581/E581</f>
        <v>5.6067085180320055E-3</v>
      </c>
      <c r="I581" s="48"/>
    </row>
    <row r="582" spans="1:9" x14ac:dyDescent="0.2">
      <c r="A582" s="1">
        <v>13.944000000000001</v>
      </c>
      <c r="B582" s="15">
        <v>126.4369748</v>
      </c>
      <c r="C582" s="15">
        <v>11.159663869999999</v>
      </c>
      <c r="D582" s="15">
        <v>11.371637</v>
      </c>
      <c r="E582" s="32">
        <f t="shared" si="76"/>
        <v>221.82710210000627</v>
      </c>
      <c r="F582" s="32">
        <f t="shared" ref="F582:F590" si="78" xml:space="preserve"> E582^3*SQRT(1/C582+1/B582)/((2*H$10+H$7*E582)*SQRT(11*119))</f>
        <v>1.2613044322961686</v>
      </c>
      <c r="G582" s="32">
        <f t="shared" si="77"/>
        <v>5.6859798480689474E-3</v>
      </c>
      <c r="I582" s="48"/>
    </row>
    <row r="583" spans="1:9" x14ac:dyDescent="0.2">
      <c r="A583" s="1">
        <v>13.968</v>
      </c>
      <c r="B583" s="15">
        <v>125.4957983</v>
      </c>
      <c r="C583" s="15">
        <v>11.008403360000001</v>
      </c>
      <c r="D583" s="15">
        <v>11.392279950000001</v>
      </c>
      <c r="E583" s="32">
        <f t="shared" si="76"/>
        <v>221.56112373352207</v>
      </c>
      <c r="F583" s="32">
        <f t="shared" si="78"/>
        <v>1.2787060160241865</v>
      </c>
      <c r="G583" s="32">
        <f t="shared" si="77"/>
        <v>5.7713465001293417E-3</v>
      </c>
      <c r="I583" s="48"/>
    </row>
    <row r="584" spans="1:9" x14ac:dyDescent="0.2">
      <c r="A584" s="1">
        <v>13.992000000000001</v>
      </c>
      <c r="B584" s="15">
        <v>124.5378151</v>
      </c>
      <c r="C584" s="15">
        <v>10.85714286</v>
      </c>
      <c r="D584" s="15">
        <v>11.4121729</v>
      </c>
      <c r="E584" s="32">
        <f t="shared" si="76"/>
        <v>221.30344891786569</v>
      </c>
      <c r="F584" s="32">
        <f t="shared" si="78"/>
        <v>1.2963219729463997</v>
      </c>
      <c r="G584" s="32">
        <f t="shared" si="77"/>
        <v>5.8576672857345085E-3</v>
      </c>
      <c r="I584" s="48"/>
    </row>
    <row r="585" spans="1:9" x14ac:dyDescent="0.2">
      <c r="A585" s="1">
        <v>14.016</v>
      </c>
      <c r="B585" s="15">
        <v>123.6470588</v>
      </c>
      <c r="C585" s="15">
        <v>10.789915969999999</v>
      </c>
      <c r="D585" s="15">
        <v>11.42815729</v>
      </c>
      <c r="E585" s="32">
        <f t="shared" si="76"/>
        <v>221.09540407945957</v>
      </c>
      <c r="F585" s="32">
        <f t="shared" si="78"/>
        <v>1.3078906777372565</v>
      </c>
      <c r="G585" s="32">
        <f t="shared" si="77"/>
        <v>5.9155036857627902E-3</v>
      </c>
      <c r="I585" s="48"/>
    </row>
    <row r="586" spans="1:9" x14ac:dyDescent="0.2">
      <c r="A586" s="1">
        <v>14.04</v>
      </c>
      <c r="B586" s="15">
        <v>122.8403361</v>
      </c>
      <c r="C586" s="15">
        <v>10.680672270000001</v>
      </c>
      <c r="D586" s="15">
        <v>11.45037597</v>
      </c>
      <c r="E586" s="32">
        <f t="shared" si="76"/>
        <v>220.80469104033779</v>
      </c>
      <c r="F586" s="32">
        <f t="shared" si="78"/>
        <v>1.3251149797145931</v>
      </c>
      <c r="G586" s="32">
        <f t="shared" si="77"/>
        <v>6.0012990370413551E-3</v>
      </c>
      <c r="I586" s="48"/>
    </row>
    <row r="587" spans="1:9" x14ac:dyDescent="0.2">
      <c r="A587" s="1">
        <v>14.064</v>
      </c>
      <c r="B587" s="15">
        <v>121.9243697</v>
      </c>
      <c r="C587" s="15">
        <v>10.605042020000001</v>
      </c>
      <c r="D587" s="15">
        <v>11.471925450000001</v>
      </c>
      <c r="E587" s="32">
        <f t="shared" si="76"/>
        <v>220.52098016492062</v>
      </c>
      <c r="F587" s="32">
        <f t="shared" si="78"/>
        <v>1.3406436951037168</v>
      </c>
      <c r="G587" s="32">
        <f t="shared" si="77"/>
        <v>6.0794383105910923E-3</v>
      </c>
      <c r="I587" s="48"/>
    </row>
    <row r="588" spans="1:9" x14ac:dyDescent="0.2">
      <c r="A588" s="1">
        <v>14.087999999999999</v>
      </c>
      <c r="B588" s="15">
        <v>120.9831933</v>
      </c>
      <c r="C588" s="15">
        <v>10.521008399999999</v>
      </c>
      <c r="D588" s="15">
        <v>11.491386289999999</v>
      </c>
      <c r="E588" s="32">
        <f t="shared" si="76"/>
        <v>220.26322869853803</v>
      </c>
      <c r="F588" s="32">
        <f t="shared" si="78"/>
        <v>1.3560592751187981</v>
      </c>
      <c r="G588" s="32">
        <f t="shared" si="77"/>
        <v>6.1565395328639291E-3</v>
      </c>
      <c r="I588" s="48"/>
    </row>
    <row r="589" spans="1:9" x14ac:dyDescent="0.2">
      <c r="A589" s="1">
        <v>14.112</v>
      </c>
      <c r="B589" s="15">
        <v>120.0756303</v>
      </c>
      <c r="C589" s="15">
        <v>10.44537815</v>
      </c>
      <c r="D589" s="15">
        <v>11.503106799999999</v>
      </c>
      <c r="E589" s="32">
        <f t="shared" si="76"/>
        <v>220.10726854572815</v>
      </c>
      <c r="F589" s="32">
        <f t="shared" si="78"/>
        <v>1.3672148652398302</v>
      </c>
      <c r="G589" s="32">
        <f t="shared" si="77"/>
        <v>6.211584352816526E-3</v>
      </c>
      <c r="I589" s="48"/>
    </row>
    <row r="590" spans="1:9" x14ac:dyDescent="0.2">
      <c r="A590" s="1">
        <v>14.135999999999999</v>
      </c>
      <c r="B590" s="15">
        <v>119.0840336</v>
      </c>
      <c r="C590" s="15">
        <v>10.35294118</v>
      </c>
      <c r="D590" s="15">
        <v>11.50797756</v>
      </c>
      <c r="E590" s="32">
        <f t="shared" si="76"/>
        <v>220.0422912372737</v>
      </c>
      <c r="F590" s="32">
        <f t="shared" si="78"/>
        <v>1.3759087361490676</v>
      </c>
      <c r="G590" s="32">
        <f t="shared" si="77"/>
        <v>6.2529286002817163E-3</v>
      </c>
      <c r="I590" s="48"/>
    </row>
    <row r="591" spans="1:9" x14ac:dyDescent="0.2">
      <c r="A591" s="1">
        <v>14.16</v>
      </c>
      <c r="B591" s="15">
        <v>118.1570248</v>
      </c>
      <c r="C591" s="15">
        <v>10.264462809999999</v>
      </c>
      <c r="D591" s="15">
        <v>11.50555567</v>
      </c>
      <c r="E591" s="32">
        <f t="shared" si="76"/>
        <v>220.07461207131155</v>
      </c>
      <c r="F591" s="32">
        <f xml:space="preserve"> E591^3*SQRT(1/C591+1/B591)/((2*H$10+H$7*E591)*SQRT(11*121))</f>
        <v>1.3690083089718226</v>
      </c>
      <c r="G591" s="32">
        <f t="shared" si="77"/>
        <v>6.2206553317845584E-3</v>
      </c>
      <c r="I591" s="48"/>
    </row>
    <row r="592" spans="1:9" x14ac:dyDescent="0.2">
      <c r="A592" s="1">
        <v>14.183999999999999</v>
      </c>
      <c r="B592" s="15">
        <v>117.24793390000001</v>
      </c>
      <c r="C592" s="15">
        <v>10.173553719999999</v>
      </c>
      <c r="D592" s="15">
        <v>11.50306816</v>
      </c>
      <c r="E592" s="32">
        <f t="shared" si="76"/>
        <v>220.1077836264619</v>
      </c>
      <c r="F592" s="32">
        <f t="shared" ref="F592:F600" si="79" xml:space="preserve"> E592^3*SQRT(1/C592+1/B592)/((2*H$10+H$7*E592)*SQRT(11*121))</f>
        <v>1.3737024815605867</v>
      </c>
      <c r="G592" s="32">
        <f t="shared" si="77"/>
        <v>6.2410445415772061E-3</v>
      </c>
      <c r="I592" s="48"/>
    </row>
    <row r="593" spans="1:9" x14ac:dyDescent="0.2">
      <c r="A593" s="1">
        <v>14.208</v>
      </c>
      <c r="B593" s="15">
        <v>116.29752070000001</v>
      </c>
      <c r="C593" s="15">
        <v>10.07438017</v>
      </c>
      <c r="D593" s="15">
        <v>11.503201170000001</v>
      </c>
      <c r="E593" s="32">
        <f t="shared" si="76"/>
        <v>220.10601054475984</v>
      </c>
      <c r="F593" s="32">
        <f t="shared" si="79"/>
        <v>1.3804282470189468</v>
      </c>
      <c r="G593" s="32">
        <f t="shared" si="77"/>
        <v>6.271651753636363E-3</v>
      </c>
      <c r="I593" s="48"/>
    </row>
    <row r="594" spans="1:9" x14ac:dyDescent="0.2">
      <c r="A594" s="1">
        <v>14.231999999999999</v>
      </c>
      <c r="B594" s="15">
        <v>115.2892562</v>
      </c>
      <c r="C594" s="15">
        <v>10</v>
      </c>
      <c r="D594" s="15">
        <v>11.504525539999999</v>
      </c>
      <c r="E594" s="32">
        <f t="shared" si="76"/>
        <v>220.08835217392172</v>
      </c>
      <c r="F594" s="32">
        <f t="shared" si="79"/>
        <v>1.3863457093192904</v>
      </c>
      <c r="G594" s="32">
        <f t="shared" si="77"/>
        <v>6.29904170586797E-3</v>
      </c>
      <c r="I594" s="48"/>
    </row>
    <row r="595" spans="1:9" x14ac:dyDescent="0.2">
      <c r="A595" s="1">
        <v>14.256</v>
      </c>
      <c r="B595" s="15">
        <v>114.2892562</v>
      </c>
      <c r="C595" s="15">
        <v>9.9173553719999994</v>
      </c>
      <c r="D595" s="15">
        <v>11.51070859</v>
      </c>
      <c r="E595" s="32">
        <f t="shared" si="76"/>
        <v>220.00581590332271</v>
      </c>
      <c r="F595" s="32">
        <f t="shared" si="79"/>
        <v>1.3955347915942065</v>
      </c>
      <c r="G595" s="32">
        <f t="shared" si="77"/>
        <v>6.3431722741704574E-3</v>
      </c>
      <c r="I595" s="48"/>
    </row>
    <row r="596" spans="1:9" x14ac:dyDescent="0.2">
      <c r="A596" s="1">
        <v>14.28</v>
      </c>
      <c r="B596" s="15">
        <v>113.2892562</v>
      </c>
      <c r="C596" s="15">
        <v>9.9090909089999997</v>
      </c>
      <c r="D596" s="15">
        <v>11.52047464</v>
      </c>
      <c r="E596" s="32">
        <f t="shared" si="76"/>
        <v>219.87512844638039</v>
      </c>
      <c r="F596" s="32">
        <f t="shared" si="79"/>
        <v>1.4020043086200229</v>
      </c>
      <c r="G596" s="32">
        <f t="shared" si="77"/>
        <v>6.3763660698073054E-3</v>
      </c>
      <c r="I596" s="48"/>
    </row>
    <row r="597" spans="1:9" x14ac:dyDescent="0.2">
      <c r="A597" s="1">
        <v>14.304</v>
      </c>
      <c r="B597" s="15">
        <v>112.2727273</v>
      </c>
      <c r="C597" s="15">
        <v>9.7851239670000005</v>
      </c>
      <c r="D597" s="15">
        <v>11.522916110000001</v>
      </c>
      <c r="E597" s="32">
        <f t="shared" si="76"/>
        <v>219.84239477373086</v>
      </c>
      <c r="F597" s="32">
        <f t="shared" si="79"/>
        <v>1.4120366271190863</v>
      </c>
      <c r="G597" s="32">
        <f t="shared" si="77"/>
        <v>6.4229496252185643E-3</v>
      </c>
      <c r="I597" s="48"/>
    </row>
    <row r="598" spans="1:9" x14ac:dyDescent="0.2">
      <c r="A598" s="1">
        <v>14.327999999999999</v>
      </c>
      <c r="B598" s="15">
        <v>111.37190080000001</v>
      </c>
      <c r="C598" s="15">
        <v>9.6859504130000005</v>
      </c>
      <c r="D598" s="15">
        <v>11.524435029999999</v>
      </c>
      <c r="E598" s="32">
        <f t="shared" si="76"/>
        <v>219.8220173700806</v>
      </c>
      <c r="F598" s="32">
        <f t="shared" si="79"/>
        <v>1.4199926385633157</v>
      </c>
      <c r="G598" s="32">
        <f t="shared" si="77"/>
        <v>6.4597379987314553E-3</v>
      </c>
      <c r="I598" s="48"/>
    </row>
    <row r="599" spans="1:9" x14ac:dyDescent="0.2">
      <c r="A599" s="1">
        <v>14.352</v>
      </c>
      <c r="B599" s="15">
        <v>110.5702479</v>
      </c>
      <c r="C599" s="15">
        <v>9.6033057849999999</v>
      </c>
      <c r="D599" s="15">
        <v>11.52316126</v>
      </c>
      <c r="E599" s="32">
        <f t="shared" si="76"/>
        <v>219.8391065702086</v>
      </c>
      <c r="F599" s="32">
        <f t="shared" si="79"/>
        <v>1.4252829781594649</v>
      </c>
      <c r="G599" s="32">
        <f t="shared" si="77"/>
        <v>6.483300448204294E-3</v>
      </c>
      <c r="I599" s="48"/>
    </row>
    <row r="600" spans="1:9" x14ac:dyDescent="0.2">
      <c r="A600" s="1">
        <v>14.375999999999999</v>
      </c>
      <c r="B600" s="15">
        <v>109.7107438</v>
      </c>
      <c r="C600" s="15">
        <v>9.4876033060000005</v>
      </c>
      <c r="D600" s="15">
        <v>11.530983770000001</v>
      </c>
      <c r="E600" s="32">
        <f t="shared" si="76"/>
        <v>219.73404913263647</v>
      </c>
      <c r="F600" s="32">
        <f t="shared" si="79"/>
        <v>1.4382330437454991</v>
      </c>
      <c r="G600" s="32">
        <f t="shared" si="77"/>
        <v>6.5453353698376937E-3</v>
      </c>
      <c r="I600" s="48"/>
    </row>
    <row r="601" spans="1:9" x14ac:dyDescent="0.2">
      <c r="A601" s="1">
        <v>14.4</v>
      </c>
      <c r="B601" s="15">
        <v>109.1138211</v>
      </c>
      <c r="C601" s="15">
        <v>9.3983739839999991</v>
      </c>
      <c r="D601" s="15">
        <v>11.53182792</v>
      </c>
      <c r="E601" s="32">
        <f t="shared" si="76"/>
        <v>219.72269647081623</v>
      </c>
      <c r="F601" s="32">
        <f xml:space="preserve"> E601^3*SQRT(1/C601+1/B601)/((2*H$10+H$7*E601)*SQRT(11*123))</f>
        <v>1.4335110831425086</v>
      </c>
      <c r="G601" s="32">
        <f t="shared" si="77"/>
        <v>6.5241830096187123E-3</v>
      </c>
      <c r="I601" s="48"/>
    </row>
    <row r="602" spans="1:9" x14ac:dyDescent="0.2">
      <c r="A602" s="1">
        <v>14.423999999999999</v>
      </c>
      <c r="B602" s="15">
        <v>108.2520325</v>
      </c>
      <c r="C602" s="15">
        <v>9.3821138210000008</v>
      </c>
      <c r="D602" s="15">
        <v>11.539971639999999</v>
      </c>
      <c r="E602" s="32">
        <f t="shared" si="76"/>
        <v>219.61301687132587</v>
      </c>
      <c r="F602" s="32">
        <f t="shared" ref="F602:F610" si="80" xml:space="preserve"> E602^3*SQRT(1/C602+1/B602)/((2*H$10+H$7*E602)*SQRT(11*123))</f>
        <v>1.4398781207238767</v>
      </c>
      <c r="G602" s="32">
        <f t="shared" si="77"/>
        <v>6.5564334083508362E-3</v>
      </c>
      <c r="I602" s="48"/>
    </row>
    <row r="603" spans="1:9" x14ac:dyDescent="0.2">
      <c r="A603" s="1">
        <v>14.448</v>
      </c>
      <c r="B603" s="15">
        <v>107.43902439999999</v>
      </c>
      <c r="C603" s="15">
        <v>9.3089430889999996</v>
      </c>
      <c r="D603" s="15">
        <v>11.53572988</v>
      </c>
      <c r="E603" s="32">
        <f t="shared" si="76"/>
        <v>219.67018064903388</v>
      </c>
      <c r="F603" s="32">
        <f t="shared" si="80"/>
        <v>1.4430064695733194</v>
      </c>
      <c r="G603" s="32">
        <f t="shared" si="77"/>
        <v>6.5689683748146261E-3</v>
      </c>
      <c r="I603" s="48"/>
    </row>
    <row r="604" spans="1:9" x14ac:dyDescent="0.2">
      <c r="A604" s="1">
        <v>14.472</v>
      </c>
      <c r="B604" s="15">
        <v>106.6747967</v>
      </c>
      <c r="C604" s="15">
        <v>9.2520325200000002</v>
      </c>
      <c r="D604" s="15">
        <v>11.53012086</v>
      </c>
      <c r="E604" s="32">
        <f t="shared" si="76"/>
        <v>219.74565093553943</v>
      </c>
      <c r="F604" s="32">
        <f t="shared" si="80"/>
        <v>1.4442014829491754</v>
      </c>
      <c r="G604" s="32">
        <f t="shared" si="77"/>
        <v>6.5721504694207572E-3</v>
      </c>
      <c r="I604" s="48"/>
    </row>
    <row r="605" spans="1:9" x14ac:dyDescent="0.2">
      <c r="A605" s="1">
        <v>14.496</v>
      </c>
      <c r="B605" s="15">
        <v>105.95121949999999</v>
      </c>
      <c r="C605" s="15">
        <v>9.1219512199999997</v>
      </c>
      <c r="D605" s="15">
        <v>11.521583120000001</v>
      </c>
      <c r="E605" s="32">
        <f t="shared" si="76"/>
        <v>219.86026976598993</v>
      </c>
      <c r="F605" s="32">
        <f t="shared" si="80"/>
        <v>1.4490434551885598</v>
      </c>
      <c r="G605" s="32">
        <f t="shared" si="77"/>
        <v>6.5907471901624657E-3</v>
      </c>
      <c r="I605" s="48"/>
    </row>
    <row r="606" spans="1:9" x14ac:dyDescent="0.2">
      <c r="A606" s="1">
        <v>14.52</v>
      </c>
      <c r="B606" s="15">
        <v>105.1138211</v>
      </c>
      <c r="C606" s="15">
        <v>9.1138211380000005</v>
      </c>
      <c r="D606" s="15">
        <v>11.513579</v>
      </c>
      <c r="E606" s="32">
        <f t="shared" si="76"/>
        <v>219.96744580866891</v>
      </c>
      <c r="F606" s="32">
        <f t="shared" si="80"/>
        <v>1.4454700081002581</v>
      </c>
      <c r="G606" s="32">
        <f t="shared" si="77"/>
        <v>6.5712905961437139E-3</v>
      </c>
      <c r="I606" s="48"/>
    </row>
    <row r="607" spans="1:9" x14ac:dyDescent="0.2">
      <c r="A607" s="1">
        <v>14.544</v>
      </c>
      <c r="B607" s="15">
        <v>104.3577236</v>
      </c>
      <c r="C607" s="15">
        <v>9.0569105689999994</v>
      </c>
      <c r="D607" s="15">
        <v>11.493298429999999</v>
      </c>
      <c r="E607" s="32">
        <f t="shared" si="76"/>
        <v>220.23782235937199</v>
      </c>
      <c r="F607" s="32">
        <f t="shared" si="80"/>
        <v>1.4385516023417066</v>
      </c>
      <c r="G607" s="32">
        <f t="shared" si="77"/>
        <v>6.5318099631150412E-3</v>
      </c>
      <c r="I607" s="48"/>
    </row>
    <row r="608" spans="1:9" x14ac:dyDescent="0.2">
      <c r="A608" s="1">
        <v>14.568</v>
      </c>
      <c r="B608" s="15">
        <v>103.30894309999999</v>
      </c>
      <c r="C608" s="15">
        <v>9.0406504069999993</v>
      </c>
      <c r="D608" s="15">
        <v>11.47724736</v>
      </c>
      <c r="E608" s="32">
        <f t="shared" si="76"/>
        <v>220.45064080682783</v>
      </c>
      <c r="F608" s="32">
        <f t="shared" si="80"/>
        <v>1.4314498192505196</v>
      </c>
      <c r="G608" s="32">
        <f t="shared" si="77"/>
        <v>6.4932894457079048E-3</v>
      </c>
      <c r="I608" s="48"/>
    </row>
    <row r="609" spans="1:9" x14ac:dyDescent="0.2">
      <c r="A609" s="1">
        <v>14.592000000000001</v>
      </c>
      <c r="B609" s="15">
        <v>102.6504065</v>
      </c>
      <c r="C609" s="15">
        <v>8.9756097560000008</v>
      </c>
      <c r="D609" s="15">
        <v>11.460268790000001</v>
      </c>
      <c r="E609" s="32">
        <f t="shared" si="76"/>
        <v>220.67466493327007</v>
      </c>
      <c r="F609" s="32">
        <f t="shared" si="80"/>
        <v>1.4273851452221087</v>
      </c>
      <c r="G609" s="32">
        <f t="shared" si="77"/>
        <v>6.4682782939932707E-3</v>
      </c>
      <c r="I609" s="48"/>
    </row>
    <row r="610" spans="1:9" x14ac:dyDescent="0.2">
      <c r="A610" s="1">
        <v>14.616</v>
      </c>
      <c r="B610" s="15">
        <v>101.94308940000001</v>
      </c>
      <c r="C610" s="15">
        <v>8.9268292680000005</v>
      </c>
      <c r="D610" s="15">
        <v>11.45013155</v>
      </c>
      <c r="E610" s="32">
        <f t="shared" si="76"/>
        <v>220.80789893671241</v>
      </c>
      <c r="F610" s="32">
        <f t="shared" si="80"/>
        <v>1.425967033833504</v>
      </c>
      <c r="G610" s="32">
        <f t="shared" si="77"/>
        <v>6.4579530021351833E-3</v>
      </c>
      <c r="I610" s="48"/>
    </row>
    <row r="611" spans="1:9" x14ac:dyDescent="0.2">
      <c r="A611" s="1">
        <v>14.64</v>
      </c>
      <c r="B611" s="15">
        <v>101.352</v>
      </c>
      <c r="C611" s="15">
        <v>8.8320000000000007</v>
      </c>
      <c r="D611" s="15">
        <v>11.42907903</v>
      </c>
      <c r="E611" s="32">
        <f t="shared" si="76"/>
        <v>221.08337949589617</v>
      </c>
      <c r="F611" s="32">
        <f xml:space="preserve"> E611^3*SQRT(1/C611+1/B611)/((2*H$10+H$7*E611)*SQRT(11*125))</f>
        <v>1.4108800245945334</v>
      </c>
      <c r="G611" s="32">
        <f t="shared" si="77"/>
        <v>6.3816648171904876E-3</v>
      </c>
      <c r="I611" s="48"/>
    </row>
    <row r="612" spans="1:9" x14ac:dyDescent="0.2">
      <c r="A612" s="1">
        <v>14.664</v>
      </c>
      <c r="B612" s="15">
        <v>100.568</v>
      </c>
      <c r="C612" s="15">
        <v>8.8320000000000007</v>
      </c>
      <c r="D612" s="15">
        <v>11.4116816</v>
      </c>
      <c r="E612" s="32">
        <f t="shared" si="76"/>
        <v>221.30982919640383</v>
      </c>
      <c r="F612" s="32">
        <f t="shared" ref="F612:F620" si="81" xml:space="preserve"> E612^3*SQRT(1/C612+1/B612)/((2*H$10+H$7*E612)*SQRT(11*125))</f>
        <v>1.4025287149965455</v>
      </c>
      <c r="G612" s="32">
        <f t="shared" si="77"/>
        <v>6.33739911186618E-3</v>
      </c>
      <c r="I612" s="48"/>
    </row>
    <row r="613" spans="1:9" x14ac:dyDescent="0.2">
      <c r="A613" s="1">
        <v>14.688000000000001</v>
      </c>
      <c r="B613" s="15">
        <v>99.8</v>
      </c>
      <c r="C613" s="15">
        <v>8.7840000000000007</v>
      </c>
      <c r="D613" s="15">
        <v>11.39520598</v>
      </c>
      <c r="E613" s="32">
        <f t="shared" si="76"/>
        <v>221.52330747287317</v>
      </c>
      <c r="F613" s="32">
        <f t="shared" si="81"/>
        <v>1.3983262227477009</v>
      </c>
      <c r="G613" s="32">
        <f t="shared" si="77"/>
        <v>6.3123209864448873E-3</v>
      </c>
      <c r="I613" s="48"/>
    </row>
    <row r="614" spans="1:9" x14ac:dyDescent="0.2">
      <c r="A614" s="1">
        <v>14.712</v>
      </c>
      <c r="B614" s="15">
        <v>99.103999999999999</v>
      </c>
      <c r="C614" s="15">
        <v>8.7279999999999998</v>
      </c>
      <c r="D614" s="15">
        <v>11.38959687</v>
      </c>
      <c r="E614" s="32">
        <f t="shared" si="76"/>
        <v>221.5957746951951</v>
      </c>
      <c r="F614" s="32">
        <f t="shared" si="81"/>
        <v>1.4000957947733694</v>
      </c>
      <c r="G614" s="32">
        <f t="shared" si="77"/>
        <v>6.3182422891375099E-3</v>
      </c>
      <c r="I614" s="48"/>
    </row>
    <row r="615" spans="1:9" x14ac:dyDescent="0.2">
      <c r="A615" s="1">
        <v>14.736000000000001</v>
      </c>
      <c r="B615" s="15">
        <v>98.471999999999994</v>
      </c>
      <c r="C615" s="15">
        <v>8.6240000000000006</v>
      </c>
      <c r="D615" s="15">
        <v>11.380965639999999</v>
      </c>
      <c r="E615" s="32">
        <f t="shared" si="76"/>
        <v>221.70708027398584</v>
      </c>
      <c r="F615" s="32">
        <f t="shared" si="81"/>
        <v>1.4039899398415818</v>
      </c>
      <c r="G615" s="32">
        <f t="shared" si="77"/>
        <v>6.3326346551789399E-3</v>
      </c>
      <c r="I615" s="48"/>
    </row>
    <row r="616" spans="1:9" x14ac:dyDescent="0.2">
      <c r="A616" s="1">
        <v>14.76</v>
      </c>
      <c r="B616" s="15">
        <v>97.623999999999995</v>
      </c>
      <c r="C616" s="15">
        <v>8.5760000000000005</v>
      </c>
      <c r="D616" s="15">
        <v>11.37546888</v>
      </c>
      <c r="E616" s="32">
        <f t="shared" si="76"/>
        <v>221.77783591581107</v>
      </c>
      <c r="F616" s="32">
        <f t="shared" si="81"/>
        <v>1.4054275804004135</v>
      </c>
      <c r="G616" s="32">
        <f t="shared" si="77"/>
        <v>6.3370966471777051E-3</v>
      </c>
      <c r="I616" s="48"/>
    </row>
    <row r="617" spans="1:9" x14ac:dyDescent="0.2">
      <c r="A617" s="1">
        <v>14.784000000000001</v>
      </c>
      <c r="B617" s="15">
        <v>96.816000000000003</v>
      </c>
      <c r="C617" s="15">
        <v>8.5359999999999996</v>
      </c>
      <c r="D617" s="15">
        <v>11.35826125</v>
      </c>
      <c r="E617" s="32">
        <f t="shared" si="76"/>
        <v>221.99869966829331</v>
      </c>
      <c r="F617" s="32">
        <f t="shared" si="81"/>
        <v>1.4007019123613422</v>
      </c>
      <c r="G617" s="32">
        <f t="shared" si="77"/>
        <v>6.3095050306792213E-3</v>
      </c>
      <c r="I617" s="48"/>
    </row>
    <row r="618" spans="1:9" x14ac:dyDescent="0.2">
      <c r="A618" s="1">
        <v>14.808</v>
      </c>
      <c r="B618" s="15">
        <v>95.992000000000004</v>
      </c>
      <c r="C618" s="15">
        <v>8.4640000000000004</v>
      </c>
      <c r="D618" s="15">
        <v>11.341160110000001</v>
      </c>
      <c r="E618" s="32">
        <f t="shared" si="76"/>
        <v>222.21726026593294</v>
      </c>
      <c r="F618" s="32">
        <f t="shared" si="81"/>
        <v>1.398630504310616</v>
      </c>
      <c r="G618" s="32">
        <f t="shared" si="77"/>
        <v>6.2939778063901969E-3</v>
      </c>
      <c r="I618" s="48"/>
    </row>
    <row r="619" spans="1:9" x14ac:dyDescent="0.2">
      <c r="A619" s="1">
        <v>14.832000000000001</v>
      </c>
      <c r="B619" s="15">
        <v>95.287999999999997</v>
      </c>
      <c r="C619" s="15">
        <v>8.3840000000000003</v>
      </c>
      <c r="D619" s="15">
        <v>11.330031460000001</v>
      </c>
      <c r="E619" s="32">
        <f t="shared" si="76"/>
        <v>222.35900041622733</v>
      </c>
      <c r="F619" s="32">
        <f t="shared" si="81"/>
        <v>1.4000184188407265</v>
      </c>
      <c r="G619" s="32">
        <f t="shared" si="77"/>
        <v>6.2962075572388469E-3</v>
      </c>
      <c r="I619" s="48"/>
    </row>
    <row r="620" spans="1:9" x14ac:dyDescent="0.2">
      <c r="A620" s="1">
        <v>14.856</v>
      </c>
      <c r="B620" s="15">
        <v>94.543999999999997</v>
      </c>
      <c r="C620" s="15">
        <v>8.3360000000000003</v>
      </c>
      <c r="D620" s="15">
        <v>11.318858130000001</v>
      </c>
      <c r="E620" s="32">
        <f t="shared" si="76"/>
        <v>222.50092969481483</v>
      </c>
      <c r="F620" s="32">
        <f t="shared" si="81"/>
        <v>1.3990535090848804</v>
      </c>
      <c r="G620" s="32">
        <f t="shared" si="77"/>
        <v>6.2878546665123616E-3</v>
      </c>
      <c r="I620" s="48"/>
    </row>
    <row r="621" spans="1:9" x14ac:dyDescent="0.2">
      <c r="A621" s="1">
        <v>14.88</v>
      </c>
      <c r="B621" s="15">
        <v>93.826771649999998</v>
      </c>
      <c r="C621" s="15">
        <v>8.2598425199999994</v>
      </c>
      <c r="D621" s="15">
        <v>11.296138539999999</v>
      </c>
      <c r="E621" s="32">
        <f t="shared" si="76"/>
        <v>222.78837903345465</v>
      </c>
      <c r="F621" s="32">
        <f xml:space="preserve"> E621^3*SQRT(1/C621+1/B621)/((2*H$10+H$7*E621)*SQRT(11*127))</f>
        <v>1.3841587364933912</v>
      </c>
      <c r="G621" s="32">
        <f t="shared" si="77"/>
        <v>6.2128857101902127E-3</v>
      </c>
      <c r="I621" s="48"/>
    </row>
    <row r="622" spans="1:9" x14ac:dyDescent="0.2">
      <c r="A622" s="1">
        <v>14.904</v>
      </c>
      <c r="B622" s="15">
        <v>93.133858270000005</v>
      </c>
      <c r="C622" s="15">
        <v>8.2519685040000006</v>
      </c>
      <c r="D622" s="15">
        <v>11.27843032</v>
      </c>
      <c r="E622" s="32">
        <f t="shared" si="76"/>
        <v>223.01138710344577</v>
      </c>
      <c r="F622" s="32">
        <f t="shared" ref="F622:F630" si="82" xml:space="preserve"> E622^3*SQRT(1/C622+1/B622)/((2*H$10+H$7*E622)*SQRT(11*127))</f>
        <v>1.37747969012856</v>
      </c>
      <c r="G622" s="32">
        <f t="shared" si="77"/>
        <v>6.1767235656428792E-3</v>
      </c>
      <c r="I622" s="48"/>
    </row>
    <row r="623" spans="1:9" x14ac:dyDescent="0.2">
      <c r="A623" s="1">
        <v>14.928000000000001</v>
      </c>
      <c r="B623" s="15">
        <v>92.322834650000004</v>
      </c>
      <c r="C623" s="15">
        <v>8.244094488</v>
      </c>
      <c r="D623" s="15">
        <v>11.264326949999999</v>
      </c>
      <c r="E623" s="32">
        <f t="shared" si="76"/>
        <v>223.18836591736613</v>
      </c>
      <c r="F623" s="32">
        <f t="shared" si="82"/>
        <v>1.372557567751479</v>
      </c>
      <c r="G623" s="32">
        <f t="shared" si="77"/>
        <v>6.1497720192980774E-3</v>
      </c>
      <c r="I623" s="48"/>
    </row>
    <row r="624" spans="1:9" x14ac:dyDescent="0.2">
      <c r="A624" s="1">
        <v>14.952</v>
      </c>
      <c r="B624" s="15">
        <v>91.771653540000003</v>
      </c>
      <c r="C624" s="15">
        <v>8.1653543309999996</v>
      </c>
      <c r="D624" s="15">
        <v>11.25072759</v>
      </c>
      <c r="E624" s="32">
        <f t="shared" si="76"/>
        <v>223.35850204321974</v>
      </c>
      <c r="F624" s="32">
        <f t="shared" si="82"/>
        <v>1.3732243970428764</v>
      </c>
      <c r="G624" s="32">
        <f t="shared" si="77"/>
        <v>6.1480730954094516E-3</v>
      </c>
      <c r="I624" s="48"/>
    </row>
    <row r="625" spans="1:9" x14ac:dyDescent="0.2">
      <c r="A625" s="1">
        <v>14.976000000000001</v>
      </c>
      <c r="B625" s="15">
        <v>91.181102359999997</v>
      </c>
      <c r="C625" s="15">
        <v>8.1181102359999997</v>
      </c>
      <c r="D625" s="15">
        <v>11.23834894</v>
      </c>
      <c r="E625" s="32">
        <f t="shared" si="76"/>
        <v>223.51293326467544</v>
      </c>
      <c r="F625" s="32">
        <f t="shared" si="82"/>
        <v>1.3721011755550074</v>
      </c>
      <c r="G625" s="32">
        <f t="shared" si="77"/>
        <v>6.138799914232336E-3</v>
      </c>
      <c r="I625" s="48"/>
    </row>
    <row r="626" spans="1:9" x14ac:dyDescent="0.2">
      <c r="A626" s="1">
        <v>15</v>
      </c>
      <c r="B626" s="15">
        <v>90.314960630000002</v>
      </c>
      <c r="C626" s="15">
        <v>8.0866141729999992</v>
      </c>
      <c r="D626" s="15">
        <v>11.22940281</v>
      </c>
      <c r="E626" s="32">
        <f t="shared" si="76"/>
        <v>223.62428934980059</v>
      </c>
      <c r="F626" s="32">
        <f t="shared" si="82"/>
        <v>1.371407267372095</v>
      </c>
      <c r="G626" s="32">
        <f t="shared" si="77"/>
        <v>6.1326400247465685E-3</v>
      </c>
      <c r="I626" s="48"/>
    </row>
    <row r="627" spans="1:9" x14ac:dyDescent="0.2">
      <c r="A627" s="1">
        <v>15.023999999999999</v>
      </c>
      <c r="B627" s="15">
        <v>89.685039369999998</v>
      </c>
      <c r="C627" s="15">
        <v>8.0157480309999993</v>
      </c>
      <c r="D627" s="15">
        <v>11.214382369999999</v>
      </c>
      <c r="E627" s="32">
        <f t="shared" si="76"/>
        <v>223.81078741890937</v>
      </c>
      <c r="F627" s="32">
        <f t="shared" si="82"/>
        <v>1.371233727143869</v>
      </c>
      <c r="G627" s="32">
        <f t="shared" si="77"/>
        <v>6.1267544024913969E-3</v>
      </c>
      <c r="I627" s="48"/>
    </row>
    <row r="628" spans="1:9" x14ac:dyDescent="0.2">
      <c r="A628" s="1">
        <v>15.048</v>
      </c>
      <c r="B628" s="15">
        <v>89.055118109999995</v>
      </c>
      <c r="C628" s="15">
        <v>7.9606299209999998</v>
      </c>
      <c r="D628" s="15">
        <v>11.207944879999999</v>
      </c>
      <c r="E628" s="32">
        <f t="shared" si="76"/>
        <v>223.89054054363839</v>
      </c>
      <c r="F628" s="32">
        <f t="shared" si="82"/>
        <v>1.3733822893435224</v>
      </c>
      <c r="G628" s="32">
        <f t="shared" si="77"/>
        <v>6.1341684468167032E-3</v>
      </c>
      <c r="I628" s="48"/>
    </row>
    <row r="629" spans="1:9" x14ac:dyDescent="0.2">
      <c r="A629" s="1">
        <v>15.071999999999999</v>
      </c>
      <c r="B629" s="15">
        <v>88.299212600000004</v>
      </c>
      <c r="C629" s="15">
        <v>7.88976378</v>
      </c>
      <c r="D629" s="15">
        <v>11.210956879999999</v>
      </c>
      <c r="E629" s="32">
        <f t="shared" si="76"/>
        <v>223.8532383809964</v>
      </c>
      <c r="F629" s="32">
        <f t="shared" si="82"/>
        <v>1.3807316039476822</v>
      </c>
      <c r="G629" s="32">
        <f t="shared" si="77"/>
        <v>6.168021574911006E-3</v>
      </c>
      <c r="I629" s="48"/>
    </row>
    <row r="630" spans="1:9" x14ac:dyDescent="0.2">
      <c r="A630" s="3">
        <v>15.096</v>
      </c>
      <c r="B630" s="15">
        <v>87.535433069999996</v>
      </c>
      <c r="C630" s="15">
        <v>7.7952755910000002</v>
      </c>
      <c r="D630" s="15">
        <v>11.212436670000001</v>
      </c>
      <c r="E630" s="32">
        <f t="shared" si="76"/>
        <v>223.83490348860508</v>
      </c>
      <c r="F630" s="32">
        <f t="shared" si="82"/>
        <v>1.3894872783440124</v>
      </c>
      <c r="G630" s="32">
        <f t="shared" si="77"/>
        <v>6.2076434760084146E-3</v>
      </c>
      <c r="I630" s="48"/>
    </row>
    <row r="631" spans="1:9" x14ac:dyDescent="0.2">
      <c r="B631" s="15">
        <v>87.069767440000007</v>
      </c>
      <c r="C631" s="15">
        <v>7.7441860470000004</v>
      </c>
      <c r="D631" s="15">
        <v>11.220110910000001</v>
      </c>
      <c r="I631" s="48"/>
    </row>
    <row r="632" spans="1:9" x14ac:dyDescent="0.2">
      <c r="B632" s="15">
        <v>86.255813950000004</v>
      </c>
      <c r="C632" s="15">
        <v>7.7054263570000003</v>
      </c>
      <c r="D632" s="15">
        <v>11.231563189999999</v>
      </c>
      <c r="I632" s="48"/>
    </row>
    <row r="633" spans="1:9" x14ac:dyDescent="0.2">
      <c r="B633" s="15">
        <v>85.550387599999993</v>
      </c>
      <c r="C633" s="15">
        <v>7.6279069770000003</v>
      </c>
      <c r="D633" s="15">
        <v>11.24230764</v>
      </c>
      <c r="I633" s="48"/>
    </row>
    <row r="634" spans="1:9" x14ac:dyDescent="0.2">
      <c r="B634" s="15">
        <v>84.891472870000001</v>
      </c>
      <c r="C634" s="15">
        <v>7.5581395349999996</v>
      </c>
      <c r="D634" s="15">
        <v>11.262284429999999</v>
      </c>
      <c r="I634" s="48"/>
    </row>
    <row r="635" spans="1:9" x14ac:dyDescent="0.2">
      <c r="B635" s="15">
        <v>84.372093019999994</v>
      </c>
      <c r="C635" s="15">
        <v>7.4961240309999999</v>
      </c>
      <c r="D635" s="15">
        <v>11.277627409999999</v>
      </c>
      <c r="I635" s="48"/>
    </row>
    <row r="636" spans="1:9" x14ac:dyDescent="0.2">
      <c r="B636" s="15">
        <v>83.775193799999997</v>
      </c>
      <c r="C636" s="15">
        <v>7.4031007750000004</v>
      </c>
      <c r="D636" s="15">
        <v>11.293283239999999</v>
      </c>
      <c r="I636" s="48"/>
    </row>
    <row r="637" spans="1:9" x14ac:dyDescent="0.2">
      <c r="B637" s="15">
        <v>83.263565889999995</v>
      </c>
      <c r="C637" s="15">
        <v>7.3720930229999997</v>
      </c>
      <c r="D637" s="15">
        <v>11.306902129999999</v>
      </c>
      <c r="I637" s="48"/>
    </row>
    <row r="638" spans="1:9" x14ac:dyDescent="0.2">
      <c r="B638" s="15">
        <v>82.565891469999997</v>
      </c>
      <c r="C638" s="15">
        <v>7.3023255809999998</v>
      </c>
      <c r="D638" s="15">
        <v>11.329154750000001</v>
      </c>
      <c r="I638" s="48"/>
    </row>
    <row r="639" spans="1:9" x14ac:dyDescent="0.2">
      <c r="B639" s="15">
        <v>81.968992249999999</v>
      </c>
      <c r="C639" s="15">
        <v>7.1860465119999999</v>
      </c>
      <c r="D639" s="15">
        <v>11.3498831</v>
      </c>
      <c r="I639" s="48"/>
    </row>
    <row r="640" spans="1:9" x14ac:dyDescent="0.2">
      <c r="B640" s="15">
        <v>81.372093019999994</v>
      </c>
      <c r="C640" s="15">
        <v>7.1627906980000002</v>
      </c>
      <c r="D640" s="15">
        <v>11.37304239</v>
      </c>
      <c r="I640" s="48"/>
    </row>
    <row r="641" spans="2:9" x14ac:dyDescent="0.2">
      <c r="B641" s="15">
        <v>80.854961829999993</v>
      </c>
      <c r="C641" s="15">
        <v>7.091603053</v>
      </c>
      <c r="D641" s="15">
        <v>11.39939897</v>
      </c>
      <c r="I641" s="48"/>
    </row>
    <row r="642" spans="2:9" x14ac:dyDescent="0.2">
      <c r="B642" s="15">
        <v>80.099236640000001</v>
      </c>
      <c r="C642" s="15">
        <v>7.030534351</v>
      </c>
      <c r="D642" s="15">
        <v>11.418022990000001</v>
      </c>
      <c r="I642" s="48"/>
    </row>
    <row r="643" spans="2:9" x14ac:dyDescent="0.2">
      <c r="B643" s="15">
        <v>79.374045800000005</v>
      </c>
      <c r="C643" s="15">
        <v>6.938931298</v>
      </c>
      <c r="D643" s="15">
        <v>11.4391148</v>
      </c>
      <c r="I643" s="48"/>
    </row>
    <row r="644" spans="2:9" x14ac:dyDescent="0.2">
      <c r="B644" s="15">
        <v>78.793893130000001</v>
      </c>
      <c r="C644" s="15">
        <v>6.8854961829999999</v>
      </c>
      <c r="D644" s="15">
        <v>11.45688893</v>
      </c>
      <c r="I644" s="48"/>
    </row>
    <row r="645" spans="2:9" x14ac:dyDescent="0.2">
      <c r="B645" s="15">
        <v>78.213740459999997</v>
      </c>
      <c r="C645" s="15">
        <v>6.8091603049999998</v>
      </c>
      <c r="D645" s="15">
        <v>11.463789869999999</v>
      </c>
      <c r="I645" s="48"/>
    </row>
    <row r="646" spans="2:9" x14ac:dyDescent="0.2">
      <c r="B646" s="15">
        <v>77.732824429999994</v>
      </c>
      <c r="C646" s="15">
        <v>6.7328244269999997</v>
      </c>
      <c r="D646" s="15">
        <v>11.47517706</v>
      </c>
      <c r="I646" s="48"/>
    </row>
    <row r="647" spans="2:9" x14ac:dyDescent="0.2">
      <c r="B647" s="15">
        <v>77.129770989999997</v>
      </c>
      <c r="C647" s="15">
        <v>6.6946564889999998</v>
      </c>
      <c r="D647" s="15">
        <v>11.47884799</v>
      </c>
      <c r="I647" s="48"/>
    </row>
    <row r="648" spans="2:9" x14ac:dyDescent="0.2">
      <c r="B648" s="15">
        <v>76.549618319999993</v>
      </c>
      <c r="C648" s="15">
        <v>6.6412213739999997</v>
      </c>
      <c r="D648" s="15">
        <v>11.482453769999999</v>
      </c>
      <c r="I648" s="48"/>
    </row>
    <row r="649" spans="2:9" x14ac:dyDescent="0.2">
      <c r="B649" s="15">
        <v>76.038167939999994</v>
      </c>
      <c r="C649" s="15">
        <v>6.6106870229999997</v>
      </c>
      <c r="D649" s="15">
        <v>11.47899818</v>
      </c>
      <c r="I649" s="48"/>
    </row>
    <row r="650" spans="2:9" x14ac:dyDescent="0.2">
      <c r="B650" s="15">
        <v>75.557251910000005</v>
      </c>
      <c r="C650" s="15">
        <v>6.5801526719999996</v>
      </c>
      <c r="D650" s="15">
        <v>11.479587459999999</v>
      </c>
      <c r="I650" s="48"/>
    </row>
    <row r="651" spans="2:9" x14ac:dyDescent="0.2">
      <c r="B651" s="15">
        <v>75.218045110000006</v>
      </c>
      <c r="C651" s="15">
        <v>6.54887218</v>
      </c>
      <c r="D651" s="15">
        <v>11.473871239999999</v>
      </c>
      <c r="I651" s="48"/>
    </row>
    <row r="652" spans="2:9" x14ac:dyDescent="0.2">
      <c r="B652" s="15">
        <v>74.759398500000003</v>
      </c>
      <c r="C652" s="15">
        <v>6.5338345860000002</v>
      </c>
      <c r="D652" s="15">
        <v>11.46254283</v>
      </c>
      <c r="I652" s="48"/>
    </row>
    <row r="653" spans="2:9" x14ac:dyDescent="0.2">
      <c r="B653" s="15">
        <v>74.097744359999993</v>
      </c>
      <c r="C653" s="15">
        <v>6.4812030079999996</v>
      </c>
      <c r="D653" s="15">
        <v>11.456473040000001</v>
      </c>
      <c r="I653" s="48"/>
    </row>
    <row r="654" spans="2:9" x14ac:dyDescent="0.2">
      <c r="B654" s="15">
        <v>73.548872180000004</v>
      </c>
      <c r="C654" s="15">
        <v>6.45112782</v>
      </c>
      <c r="D654" s="15">
        <v>11.44307527</v>
      </c>
      <c r="I654" s="48"/>
    </row>
    <row r="655" spans="2:9" x14ac:dyDescent="0.2">
      <c r="B655" s="15">
        <v>73.090225559999993</v>
      </c>
      <c r="C655" s="15">
        <v>6.3834586470000003</v>
      </c>
      <c r="D655" s="15">
        <v>11.43260495</v>
      </c>
      <c r="I655" s="48"/>
    </row>
    <row r="656" spans="2:9" x14ac:dyDescent="0.2">
      <c r="B656" s="15">
        <v>72.578947369999995</v>
      </c>
      <c r="C656" s="15">
        <v>6.3533834589999998</v>
      </c>
      <c r="D656" s="15">
        <v>11.42432928</v>
      </c>
      <c r="I656" s="48"/>
    </row>
    <row r="657" spans="2:9" x14ac:dyDescent="0.2">
      <c r="B657" s="15">
        <v>72.045112779999997</v>
      </c>
      <c r="C657" s="15">
        <v>6.3082706770000003</v>
      </c>
      <c r="D657" s="15">
        <v>11.41482195</v>
      </c>
      <c r="I657" s="48"/>
    </row>
    <row r="658" spans="2:9" x14ac:dyDescent="0.2">
      <c r="B658" s="15">
        <v>71.654135339999996</v>
      </c>
      <c r="C658" s="15">
        <v>6.2556390979999996</v>
      </c>
      <c r="D658" s="15">
        <v>11.407728410000001</v>
      </c>
      <c r="I658" s="48"/>
    </row>
    <row r="659" spans="2:9" x14ac:dyDescent="0.2">
      <c r="B659" s="15">
        <v>71.097744359999993</v>
      </c>
      <c r="C659" s="15">
        <v>6.2481203010000002</v>
      </c>
      <c r="D659" s="15">
        <v>11.40749624</v>
      </c>
      <c r="I659" s="48"/>
    </row>
    <row r="660" spans="2:9" x14ac:dyDescent="0.2">
      <c r="B660" s="15">
        <v>70.548872180000004</v>
      </c>
      <c r="C660" s="15">
        <v>6.1954887220000003</v>
      </c>
      <c r="D660" s="15">
        <v>11.410170409999999</v>
      </c>
      <c r="I660" s="48"/>
    </row>
    <row r="661" spans="2:9" x14ac:dyDescent="0.2">
      <c r="B661" s="15">
        <v>70.037037040000001</v>
      </c>
      <c r="C661" s="15">
        <v>6.1481481479999998</v>
      </c>
      <c r="D661" s="15">
        <v>11.41101413</v>
      </c>
      <c r="I661" s="48"/>
    </row>
    <row r="662" spans="2:9" x14ac:dyDescent="0.2">
      <c r="B662" s="15">
        <v>69.466666669999995</v>
      </c>
      <c r="C662" s="15">
        <v>6.103703704</v>
      </c>
      <c r="D662" s="15">
        <v>11.412902839999999</v>
      </c>
      <c r="I662" s="48"/>
    </row>
    <row r="663" spans="2:9" x14ac:dyDescent="0.2">
      <c r="B663" s="15">
        <v>68.940740739999995</v>
      </c>
      <c r="C663" s="15">
        <v>6.0666666669999998</v>
      </c>
      <c r="D663" s="15">
        <v>11.419644570000001</v>
      </c>
      <c r="I663" s="48"/>
    </row>
    <row r="664" spans="2:9" x14ac:dyDescent="0.2">
      <c r="B664" s="15">
        <v>68.496296299999997</v>
      </c>
      <c r="C664" s="15">
        <v>5.9925925930000004</v>
      </c>
      <c r="D664" s="15">
        <v>11.42058742</v>
      </c>
      <c r="I664" s="48"/>
    </row>
    <row r="665" spans="2:9" x14ac:dyDescent="0.2">
      <c r="B665" s="15">
        <v>68.074074069999995</v>
      </c>
      <c r="C665" s="15">
        <v>5.9555555560000002</v>
      </c>
      <c r="D665" s="15">
        <v>11.41938672</v>
      </c>
      <c r="I665" s="48"/>
    </row>
    <row r="666" spans="2:9" x14ac:dyDescent="0.2">
      <c r="B666" s="15">
        <v>67.65185185</v>
      </c>
      <c r="C666" s="15">
        <v>5.9037037039999998</v>
      </c>
      <c r="D666" s="15">
        <v>11.41557645</v>
      </c>
      <c r="I666" s="48"/>
    </row>
    <row r="667" spans="2:9" x14ac:dyDescent="0.2">
      <c r="B667" s="15">
        <v>67.140740739999998</v>
      </c>
      <c r="C667" s="15">
        <v>5.8666666669999996</v>
      </c>
      <c r="D667" s="15">
        <v>11.41937738</v>
      </c>
      <c r="I667" s="48"/>
    </row>
    <row r="668" spans="2:9" x14ac:dyDescent="0.2">
      <c r="B668" s="15">
        <v>66.755555560000005</v>
      </c>
      <c r="C668" s="15">
        <v>5.8074074070000004</v>
      </c>
      <c r="D668" s="15">
        <v>11.42119317</v>
      </c>
      <c r="I668" s="48"/>
    </row>
    <row r="669" spans="2:9" x14ac:dyDescent="0.2">
      <c r="B669" s="15">
        <v>66.155555559999996</v>
      </c>
      <c r="C669" s="15">
        <v>5.7703703700000002</v>
      </c>
      <c r="D669" s="15">
        <v>11.419446730000001</v>
      </c>
      <c r="I669" s="48"/>
    </row>
    <row r="670" spans="2:9" x14ac:dyDescent="0.2">
      <c r="B670" s="15">
        <v>65.585185190000004</v>
      </c>
      <c r="C670" s="15">
        <v>5.7703703700000002</v>
      </c>
      <c r="D670" s="15">
        <v>11.416848959999999</v>
      </c>
      <c r="I670" s="48"/>
    </row>
    <row r="671" spans="2:9" x14ac:dyDescent="0.2">
      <c r="B671" s="15">
        <v>65.007299270000004</v>
      </c>
      <c r="C671" s="15">
        <v>5.7299270069999997</v>
      </c>
      <c r="D671" s="15">
        <v>11.41435598</v>
      </c>
      <c r="I671" s="48"/>
    </row>
    <row r="672" spans="2:9" x14ac:dyDescent="0.2">
      <c r="B672" s="15">
        <v>64.510948909999996</v>
      </c>
      <c r="C672" s="15">
        <v>5.6423357660000004</v>
      </c>
      <c r="D672" s="15">
        <v>11.406229099999999</v>
      </c>
      <c r="I672" s="48"/>
    </row>
    <row r="673" spans="1:9" x14ac:dyDescent="0.2">
      <c r="B673" s="15">
        <v>63.912408759999998</v>
      </c>
      <c r="C673" s="15">
        <v>5.6058394160000002</v>
      </c>
      <c r="D673" s="15">
        <v>11.40089349</v>
      </c>
      <c r="I673" s="48"/>
    </row>
    <row r="674" spans="1:9" x14ac:dyDescent="0.2">
      <c r="B674" s="15">
        <v>63.430656929999998</v>
      </c>
      <c r="C674" s="15">
        <v>5.5912408759999996</v>
      </c>
      <c r="D674" s="15">
        <v>11.390763570000001</v>
      </c>
      <c r="I674" s="48"/>
    </row>
    <row r="675" spans="1:9" x14ac:dyDescent="0.2">
      <c r="B675" s="15">
        <v>63</v>
      </c>
      <c r="C675" s="15">
        <v>5.5255474449999999</v>
      </c>
      <c r="D675" s="15">
        <v>11.38047269</v>
      </c>
      <c r="I675" s="48"/>
    </row>
    <row r="676" spans="1:9" x14ac:dyDescent="0.2">
      <c r="A676" s="3"/>
      <c r="B676" s="15">
        <v>62.591240880000001</v>
      </c>
      <c r="C676" s="15">
        <v>5.4890510949999998</v>
      </c>
      <c r="D676" s="15">
        <v>11.37556126</v>
      </c>
      <c r="I676" s="48"/>
    </row>
    <row r="677" spans="1:9" x14ac:dyDescent="0.2">
      <c r="B677" s="15">
        <v>62.160583940000002</v>
      </c>
      <c r="C677" s="15">
        <v>5.4671532850000002</v>
      </c>
      <c r="D677" s="15">
        <v>11.36773275</v>
      </c>
      <c r="I677" s="48"/>
    </row>
    <row r="678" spans="1:9" x14ac:dyDescent="0.2">
      <c r="B678" s="15">
        <v>61.832116790000001</v>
      </c>
      <c r="C678" s="15">
        <v>5.4306569339999999</v>
      </c>
      <c r="D678" s="15">
        <v>11.34853691</v>
      </c>
      <c r="I678" s="48"/>
    </row>
    <row r="679" spans="1:9" x14ac:dyDescent="0.2">
      <c r="B679" s="15">
        <v>61.321167879999997</v>
      </c>
      <c r="C679" s="15">
        <v>5.3868613139999999</v>
      </c>
      <c r="D679" s="15">
        <v>11.33776757</v>
      </c>
      <c r="I679" s="48"/>
    </row>
    <row r="680" spans="1:9" x14ac:dyDescent="0.2">
      <c r="B680" s="15">
        <v>60.817518249999999</v>
      </c>
      <c r="C680" s="15">
        <v>5.3576642339999996</v>
      </c>
      <c r="D680" s="15">
        <v>11.32471728</v>
      </c>
      <c r="I680" s="48"/>
    </row>
    <row r="681" spans="1:9" x14ac:dyDescent="0.2">
      <c r="B681" s="15">
        <v>60.54676259</v>
      </c>
      <c r="C681" s="15">
        <v>5.3525179859999996</v>
      </c>
      <c r="D681" s="15">
        <v>11.306491530000001</v>
      </c>
      <c r="I681" s="48"/>
    </row>
    <row r="682" spans="1:9" x14ac:dyDescent="0.2">
      <c r="B682" s="15">
        <v>60.021582729999999</v>
      </c>
      <c r="C682" s="15">
        <v>5.3309352519999997</v>
      </c>
      <c r="D682" s="15">
        <v>11.287441039999999</v>
      </c>
      <c r="I682" s="48"/>
    </row>
    <row r="683" spans="1:9" x14ac:dyDescent="0.2">
      <c r="B683" s="15">
        <v>59.582733810000001</v>
      </c>
      <c r="C683" s="15">
        <v>5.3093525179999999</v>
      </c>
      <c r="D683" s="15">
        <v>11.26880409</v>
      </c>
      <c r="I683" s="48"/>
    </row>
    <row r="684" spans="1:9" x14ac:dyDescent="0.2">
      <c r="B684" s="15">
        <v>59.172661869999999</v>
      </c>
      <c r="C684" s="15">
        <v>5.2446043170000003</v>
      </c>
      <c r="D684" s="15">
        <v>11.25572773</v>
      </c>
      <c r="I684" s="48"/>
    </row>
    <row r="685" spans="1:9" x14ac:dyDescent="0.2">
      <c r="B685" s="15">
        <v>58.90647482</v>
      </c>
      <c r="C685" s="15">
        <v>5.2589928060000002</v>
      </c>
      <c r="D685" s="15">
        <v>11.23809722</v>
      </c>
      <c r="I685" s="48"/>
    </row>
    <row r="686" spans="1:9" x14ac:dyDescent="0.2">
      <c r="A686" s="2"/>
      <c r="B686" s="15">
        <v>58.503597120000002</v>
      </c>
      <c r="C686" s="15">
        <v>5.2230215830000004</v>
      </c>
      <c r="D686" s="15">
        <v>11.22701348</v>
      </c>
      <c r="I686" s="48"/>
    </row>
    <row r="687" spans="1:9" x14ac:dyDescent="0.2">
      <c r="B687" s="15">
        <v>58.30215827</v>
      </c>
      <c r="C687" s="15">
        <v>5.2086330939999996</v>
      </c>
      <c r="D687" s="15">
        <v>11.218881809999999</v>
      </c>
      <c r="I687" s="48"/>
    </row>
    <row r="688" spans="1:9" x14ac:dyDescent="0.2">
      <c r="B688" s="15">
        <v>57.992805760000003</v>
      </c>
      <c r="C688" s="15">
        <v>5.1942446039999997</v>
      </c>
      <c r="D688" s="15">
        <v>11.22558579</v>
      </c>
      <c r="I688" s="48"/>
    </row>
    <row r="689" spans="2:9" x14ac:dyDescent="0.2">
      <c r="B689" s="15">
        <v>57.503597120000002</v>
      </c>
      <c r="C689" s="15">
        <v>5.1151079140000002</v>
      </c>
      <c r="D689" s="15">
        <v>11.236609059999999</v>
      </c>
      <c r="I689" s="48"/>
    </row>
    <row r="690" spans="2:9" x14ac:dyDescent="0.2">
      <c r="B690" s="15">
        <v>56.913669059999997</v>
      </c>
      <c r="C690" s="15">
        <v>5.0863309350000003</v>
      </c>
      <c r="D690" s="15">
        <v>11.237836550000001</v>
      </c>
      <c r="I690" s="48"/>
    </row>
    <row r="691" spans="2:9" x14ac:dyDescent="0.2">
      <c r="B691" s="15">
        <v>56.546099290000001</v>
      </c>
      <c r="C691" s="15">
        <v>5.0354609930000001</v>
      </c>
      <c r="D691" s="15">
        <v>11.24672196</v>
      </c>
      <c r="I691" s="48"/>
    </row>
    <row r="692" spans="2:9" x14ac:dyDescent="0.2">
      <c r="B692" s="15">
        <v>56.191489359999998</v>
      </c>
      <c r="C692" s="15">
        <v>5.0070921989999997</v>
      </c>
      <c r="D692" s="15">
        <v>11.26809467</v>
      </c>
      <c r="I692" s="48"/>
    </row>
    <row r="693" spans="2:9" x14ac:dyDescent="0.2">
      <c r="B693" s="15">
        <v>55.780141839999999</v>
      </c>
      <c r="C693" s="15">
        <v>4.9219858160000003</v>
      </c>
      <c r="D693" s="15">
        <v>11.295011730000001</v>
      </c>
      <c r="I693" s="48"/>
    </row>
    <row r="694" spans="2:9" x14ac:dyDescent="0.2">
      <c r="B694" s="15">
        <v>55.510638299999997</v>
      </c>
      <c r="C694" s="15">
        <v>4.8936170209999998</v>
      </c>
      <c r="D694" s="15">
        <v>11.31902837</v>
      </c>
      <c r="I694" s="48"/>
    </row>
    <row r="695" spans="2:9" x14ac:dyDescent="0.2">
      <c r="B695" s="15">
        <v>55.198581560000001</v>
      </c>
      <c r="C695" s="15">
        <v>4.8865248230000002</v>
      </c>
      <c r="D695" s="15">
        <v>11.346127210000001</v>
      </c>
      <c r="I695" s="48"/>
    </row>
    <row r="696" spans="2:9" x14ac:dyDescent="0.2">
      <c r="B696" s="15">
        <v>54.971631209999998</v>
      </c>
      <c r="C696" s="15">
        <v>4.8652482270000004</v>
      </c>
      <c r="D696" s="15">
        <v>11.37712308</v>
      </c>
      <c r="I696" s="48"/>
    </row>
    <row r="697" spans="2:9" x14ac:dyDescent="0.2">
      <c r="B697" s="15">
        <v>54.666666669999998</v>
      </c>
      <c r="C697" s="15">
        <v>4.7801418440000001</v>
      </c>
      <c r="D697" s="15">
        <v>11.40415074</v>
      </c>
      <c r="I697" s="48"/>
    </row>
    <row r="698" spans="2:9" x14ac:dyDescent="0.2">
      <c r="B698" s="15">
        <v>54.106382979999999</v>
      </c>
      <c r="C698" s="15">
        <v>4.709219858</v>
      </c>
      <c r="D698" s="15">
        <v>11.434815309999999</v>
      </c>
      <c r="I698" s="48"/>
    </row>
    <row r="699" spans="2:9" x14ac:dyDescent="0.2">
      <c r="B699" s="15">
        <v>53.659574470000003</v>
      </c>
      <c r="C699" s="15">
        <v>4.6950354609999998</v>
      </c>
      <c r="D699" s="15">
        <v>11.45747955</v>
      </c>
      <c r="I699" s="48"/>
    </row>
    <row r="700" spans="2:9" x14ac:dyDescent="0.2">
      <c r="B700" s="15">
        <v>53.198581560000001</v>
      </c>
      <c r="C700" s="15">
        <v>4.6099290780000004</v>
      </c>
      <c r="D700" s="15">
        <v>11.48249706</v>
      </c>
      <c r="I700" s="48"/>
    </row>
    <row r="701" spans="2:9" x14ac:dyDescent="0.2">
      <c r="B701" s="15">
        <v>52.8951049</v>
      </c>
      <c r="C701" s="15">
        <v>4.5874125870000002</v>
      </c>
      <c r="D701" s="15">
        <v>11.50666283</v>
      </c>
      <c r="I701" s="48"/>
    </row>
    <row r="702" spans="2:9" x14ac:dyDescent="0.2">
      <c r="B702" s="15">
        <v>52.475524479999997</v>
      </c>
      <c r="C702" s="15">
        <v>4.5524475520000003</v>
      </c>
      <c r="D702" s="15">
        <v>11.5269773</v>
      </c>
      <c r="I702" s="48"/>
    </row>
    <row r="703" spans="2:9" x14ac:dyDescent="0.2">
      <c r="B703" s="15">
        <v>52.139860140000003</v>
      </c>
      <c r="C703" s="15">
        <v>4.5104895100000002</v>
      </c>
      <c r="D703" s="15">
        <v>11.5303848</v>
      </c>
      <c r="I703" s="48"/>
    </row>
    <row r="704" spans="2:9" x14ac:dyDescent="0.2">
      <c r="B704" s="15">
        <v>51.755244759999997</v>
      </c>
      <c r="C704" s="15">
        <v>4.4685314690000002</v>
      </c>
      <c r="D704" s="15">
        <v>11.52126633</v>
      </c>
      <c r="I704" s="48"/>
    </row>
    <row r="705" spans="2:9" x14ac:dyDescent="0.2">
      <c r="B705" s="15">
        <v>51.349650349999997</v>
      </c>
      <c r="C705" s="15">
        <v>4.41958042</v>
      </c>
      <c r="D705" s="15">
        <v>11.52691023</v>
      </c>
      <c r="I705" s="48"/>
    </row>
    <row r="706" spans="2:9" x14ac:dyDescent="0.2">
      <c r="B706" s="15">
        <v>50.937062939999997</v>
      </c>
      <c r="C706" s="15">
        <v>4.4055944059999996</v>
      </c>
      <c r="D706" s="15">
        <v>11.525601249999999</v>
      </c>
      <c r="I706" s="48"/>
    </row>
    <row r="707" spans="2:9" x14ac:dyDescent="0.2">
      <c r="B707" s="15">
        <v>50.601398600000003</v>
      </c>
      <c r="C707" s="15">
        <v>4.3916083920000002</v>
      </c>
      <c r="D707" s="15">
        <v>11.5250583</v>
      </c>
    </row>
    <row r="708" spans="2:9" x14ac:dyDescent="0.2">
      <c r="B708" s="15">
        <v>50.30769231</v>
      </c>
      <c r="C708" s="15">
        <v>4.384615385</v>
      </c>
      <c r="D708" s="15">
        <v>11.524830379999999</v>
      </c>
    </row>
    <row r="709" spans="2:9" x14ac:dyDescent="0.2">
      <c r="B709" s="15">
        <v>49.937062939999997</v>
      </c>
      <c r="C709" s="15">
        <v>4.384615385</v>
      </c>
      <c r="D709" s="15">
        <v>11.519850440000001</v>
      </c>
    </row>
    <row r="710" spans="2:9" x14ac:dyDescent="0.2">
      <c r="B710" s="15">
        <v>49.580419579999997</v>
      </c>
      <c r="C710" s="15">
        <v>4.3146853150000002</v>
      </c>
      <c r="D710" s="15">
        <v>11.509465580000001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58" r:id="rId4">
          <objectPr defaultSize="0" r:id="rId5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58" r:id="rId4"/>
      </mc:Fallback>
    </mc:AlternateContent>
    <mc:AlternateContent xmlns:mc="http://schemas.openxmlformats.org/markup-compatibility/2006">
      <mc:Choice Requires="x14">
        <oleObject progId="Equation.DSMT4" shapeId="1160" r:id="rId6">
          <objectPr defaultSize="0" r:id="rId7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381000</xdr:rowOff>
              </to>
            </anchor>
          </objectPr>
        </oleObject>
      </mc:Choice>
      <mc:Fallback>
        <oleObject progId="Equation.DSMT4" shapeId="1160" r:id="rId6"/>
      </mc:Fallback>
    </mc:AlternateContent>
    <mc:AlternateContent xmlns:mc="http://schemas.openxmlformats.org/markup-compatibility/2006">
      <mc:Choice Requires="x14">
        <oleObject progId="Equation.DSMT4" shapeId="1162" r:id="rId8">
          <objectPr defaultSize="0" r:id="rId9">
            <anchor moveWithCells="1" sizeWithCells="1">
              <from>
                <xdr:col>6</xdr:col>
                <xdr:colOff>190500</xdr:colOff>
                <xdr:row>0</xdr:row>
                <xdr:rowOff>9525</xdr:rowOff>
              </from>
              <to>
                <xdr:col>6</xdr:col>
                <xdr:colOff>676275</xdr:colOff>
                <xdr:row>1</xdr:row>
                <xdr:rowOff>47625</xdr:rowOff>
              </to>
            </anchor>
          </objectPr>
        </oleObject>
      </mc:Choice>
      <mc:Fallback>
        <oleObject progId="Equation.DSMT4" shapeId="1162" r:id="rId8"/>
      </mc:Fallback>
    </mc:AlternateContent>
    <mc:AlternateContent xmlns:mc="http://schemas.openxmlformats.org/markup-compatibility/2006">
      <mc:Choice Requires="x14">
        <oleObject progId="Equation.DSMT4" shapeId="1163" r:id="rId10">
          <objectPr defaultSize="0" r:id="rId11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10"/>
      </mc:Fallback>
    </mc:AlternateContent>
    <mc:AlternateContent xmlns:mc="http://schemas.openxmlformats.org/markup-compatibility/2006">
      <mc:Choice Requires="x14">
        <oleObject progId="Equation.DSMT4" shapeId="1164" r:id="rId12">
          <objectPr defaultSize="0" r:id="rId13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12"/>
      </mc:Fallback>
    </mc:AlternateContent>
    <mc:AlternateContent xmlns:mc="http://schemas.openxmlformats.org/markup-compatibility/2006">
      <mc:Choice Requires="x14">
        <oleObject progId="Equation.DSMT4" shapeId="1165" r:id="rId14">
          <objectPr defaultSize="0" r:id="rId15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14"/>
      </mc:Fallback>
    </mc:AlternateContent>
    <mc:AlternateContent xmlns:mc="http://schemas.openxmlformats.org/markup-compatibility/2006">
      <mc:Choice Requires="x14">
        <oleObject progId="Equation.DSMT4" shapeId="1166" r:id="rId16">
          <objectPr defaultSize="0" r:id="rId17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6"/>
      </mc:Fallback>
    </mc:AlternateContent>
    <mc:AlternateContent xmlns:mc="http://schemas.openxmlformats.org/markup-compatibility/2006">
      <mc:Choice Requires="x14">
        <oleObject progId="Equation.DSMT4" shapeId="1171" r:id="rId18">
          <objectPr defaultSize="0" autoPict="0" r:id="rId19">
            <anchor moveWithCells="1" sizeWithCells="1">
              <from>
                <xdr:col>3</xdr:col>
                <xdr:colOff>9525</xdr:colOff>
                <xdr:row>0</xdr:row>
                <xdr:rowOff>133350</xdr:rowOff>
              </from>
              <to>
                <xdr:col>4</xdr:col>
                <xdr:colOff>9525</xdr:colOff>
                <xdr:row>0</xdr:row>
                <xdr:rowOff>466725</xdr:rowOff>
              </to>
            </anchor>
          </objectPr>
        </oleObject>
      </mc:Choice>
      <mc:Fallback>
        <oleObject progId="Equation.DSMT4" shapeId="1171" r:id="rId1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2016-12-23T14:55:38Z</dcterms:modified>
</cp:coreProperties>
</file>